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0" windowWidth="15165" windowHeight="12405"/>
  </bookViews>
  <sheets>
    <sheet name="Лист2" sheetId="2" r:id="rId1"/>
    <sheet name="Лист3" sheetId="3" r:id="rId2"/>
  </sheets>
  <definedNames>
    <definedName name="_xlnm.Print_Area" localSheetId="0">Лист2!$A$1:$T$70</definedName>
  </definedNames>
  <calcPr calcId="145621"/>
</workbook>
</file>

<file path=xl/calcChain.xml><?xml version="1.0" encoding="utf-8"?>
<calcChain xmlns="http://schemas.openxmlformats.org/spreadsheetml/2006/main">
  <c r="F57" i="2" l="1"/>
  <c r="F58" i="2"/>
  <c r="T70" i="2" l="1"/>
  <c r="T67" i="2"/>
  <c r="T25" i="2" l="1"/>
  <c r="T28" i="2"/>
  <c r="E47" i="2" l="1"/>
  <c r="E48" i="2"/>
  <c r="E49" i="2"/>
  <c r="E50" i="2"/>
  <c r="E51" i="2"/>
  <c r="E52" i="2"/>
  <c r="E53" i="2"/>
  <c r="E54" i="2"/>
  <c r="E55" i="2"/>
  <c r="E56" i="2"/>
  <c r="E57" i="2"/>
  <c r="E58" i="2"/>
  <c r="E46" i="2"/>
  <c r="P46" i="2"/>
  <c r="Q46" i="2" s="1"/>
  <c r="E8" i="2"/>
  <c r="E9" i="2"/>
  <c r="E10" i="2"/>
  <c r="E11" i="2"/>
  <c r="E12" i="2"/>
  <c r="E13" i="2"/>
  <c r="E14" i="2"/>
  <c r="E15" i="2"/>
  <c r="E16" i="2"/>
  <c r="E7" i="2"/>
  <c r="G46" i="2"/>
  <c r="P7" i="2"/>
  <c r="Q7" i="2" s="1"/>
  <c r="P47" i="2"/>
  <c r="P48" i="2"/>
  <c r="P49" i="2"/>
  <c r="P50" i="2"/>
  <c r="P51" i="2"/>
  <c r="P52" i="2"/>
  <c r="P53" i="2"/>
  <c r="P54" i="2"/>
  <c r="P55" i="2"/>
  <c r="P56" i="2"/>
  <c r="P57" i="2"/>
  <c r="P58" i="2"/>
  <c r="P8" i="2"/>
  <c r="P9" i="2"/>
  <c r="P10" i="2"/>
  <c r="P11" i="2"/>
  <c r="P12" i="2"/>
  <c r="P13" i="2"/>
  <c r="P14" i="2"/>
  <c r="P15" i="2"/>
  <c r="P16" i="2"/>
  <c r="J8" i="2" l="1"/>
  <c r="J9" i="2"/>
  <c r="J10" i="2"/>
  <c r="J11" i="2"/>
  <c r="J7" i="2"/>
  <c r="I8" i="2"/>
  <c r="I9" i="2"/>
  <c r="I10" i="2"/>
  <c r="I7" i="2"/>
  <c r="G47" i="2"/>
  <c r="G48" i="2"/>
  <c r="G49" i="2"/>
  <c r="G50" i="2"/>
  <c r="G51" i="2"/>
  <c r="G52" i="2"/>
  <c r="G53" i="2"/>
  <c r="G54" i="2"/>
  <c r="G55" i="2"/>
  <c r="G56" i="2"/>
  <c r="G57" i="2"/>
  <c r="G58" i="2"/>
  <c r="F54" i="2"/>
  <c r="K54" i="2" s="1"/>
  <c r="F55" i="2"/>
  <c r="K55" i="2" s="1"/>
  <c r="F56" i="2"/>
  <c r="K56" i="2" s="1"/>
  <c r="K57" i="2"/>
  <c r="F53" i="2"/>
  <c r="F52" i="2"/>
  <c r="F51" i="2"/>
  <c r="F46" i="2"/>
  <c r="K46" i="2" s="1"/>
  <c r="F50" i="2"/>
  <c r="K50" i="2" s="1"/>
  <c r="F47" i="2"/>
  <c r="K47" i="2" s="1"/>
  <c r="F48" i="2"/>
  <c r="K48" i="2" s="1"/>
  <c r="F49" i="2"/>
  <c r="K49" i="2" s="1"/>
  <c r="G8" i="2"/>
  <c r="G9" i="2"/>
  <c r="G10" i="2"/>
  <c r="G11" i="2"/>
  <c r="G12" i="2"/>
  <c r="G13" i="2"/>
  <c r="G14" i="2"/>
  <c r="G15" i="2"/>
  <c r="G16" i="2"/>
  <c r="G7" i="2"/>
  <c r="F16" i="2"/>
  <c r="K16" i="2" s="1"/>
  <c r="F8" i="2"/>
  <c r="F9" i="2"/>
  <c r="F10" i="2"/>
  <c r="F11" i="2"/>
  <c r="F12" i="2"/>
  <c r="F13" i="2"/>
  <c r="F14" i="2"/>
  <c r="F15" i="2"/>
  <c r="F7" i="2"/>
  <c r="K7" i="2" l="1"/>
  <c r="K14" i="2"/>
  <c r="K12" i="2"/>
  <c r="M12" i="2" s="1"/>
  <c r="K10" i="2"/>
  <c r="M10" i="2" s="1"/>
  <c r="K8" i="2"/>
  <c r="M8" i="2" s="1"/>
  <c r="K52" i="2"/>
  <c r="M52" i="2" s="1"/>
  <c r="K58" i="2"/>
  <c r="M58" i="2" s="1"/>
  <c r="M7" i="2"/>
  <c r="R7" i="2" s="1"/>
  <c r="M49" i="2"/>
  <c r="M47" i="2"/>
  <c r="M46" i="2"/>
  <c r="R46" i="2" s="1"/>
  <c r="M57" i="2"/>
  <c r="M55" i="2"/>
  <c r="M14" i="2"/>
  <c r="M16" i="2"/>
  <c r="M48" i="2"/>
  <c r="M50" i="2"/>
  <c r="M56" i="2"/>
  <c r="M54" i="2"/>
  <c r="K15" i="2"/>
  <c r="K13" i="2"/>
  <c r="K11" i="2"/>
  <c r="K9" i="2"/>
  <c r="K51" i="2"/>
  <c r="K53" i="2"/>
  <c r="M51" i="2" l="1"/>
  <c r="M15" i="2"/>
  <c r="M53" i="2"/>
  <c r="M9" i="2"/>
  <c r="M13" i="2"/>
  <c r="M11" i="2"/>
  <c r="Q57" i="2"/>
  <c r="R57" i="2" s="1"/>
  <c r="Q58" i="2"/>
  <c r="R58" i="2" s="1"/>
  <c r="Q56" i="2"/>
  <c r="R56" i="2" s="1"/>
  <c r="Q16" i="2"/>
  <c r="R16" i="2" s="1"/>
  <c r="Q15" i="2"/>
  <c r="Q14" i="2"/>
  <c r="R14" i="2" s="1"/>
  <c r="Q13" i="2"/>
  <c r="R13" i="2" s="1"/>
  <c r="Q12" i="2"/>
  <c r="R12" i="2" s="1"/>
  <c r="Q11" i="2"/>
  <c r="Q10" i="2"/>
  <c r="R10" i="2" s="1"/>
  <c r="Q9" i="2"/>
  <c r="Q8" i="2"/>
  <c r="R8" i="2" s="1"/>
  <c r="Q55" i="2"/>
  <c r="R55" i="2" s="1"/>
  <c r="Q54" i="2"/>
  <c r="R54" i="2" s="1"/>
  <c r="Q53" i="2"/>
  <c r="Q52" i="2"/>
  <c r="R52" i="2" s="1"/>
  <c r="Q51" i="2"/>
  <c r="Q50" i="2"/>
  <c r="R50" i="2" s="1"/>
  <c r="Q49" i="2"/>
  <c r="R49" i="2" s="1"/>
  <c r="Q48" i="2"/>
  <c r="R48" i="2" s="1"/>
  <c r="Q47" i="2"/>
  <c r="R47" i="2" s="1"/>
  <c r="R9" i="2" l="1"/>
  <c r="R11" i="2"/>
  <c r="R15" i="2"/>
  <c r="R53" i="2"/>
  <c r="R51" i="2"/>
</calcChain>
</file>

<file path=xl/sharedStrings.xml><?xml version="1.0" encoding="utf-8"?>
<sst xmlns="http://schemas.openxmlformats.org/spreadsheetml/2006/main" count="191" uniqueCount="98">
  <si>
    <t>Тариф. разряд</t>
  </si>
  <si>
    <t>за сутки</t>
  </si>
  <si>
    <t>за месяц</t>
  </si>
  <si>
    <t>1 т.р.</t>
  </si>
  <si>
    <t>4 т.р.</t>
  </si>
  <si>
    <t>6 т.р.</t>
  </si>
  <si>
    <t>10 т.р.</t>
  </si>
  <si>
    <t>Наименование   полученных травм</t>
  </si>
  <si>
    <t>Гибель</t>
  </si>
  <si>
    <t>Легкое ранение</t>
  </si>
  <si>
    <t>Тяжелое ранение</t>
  </si>
  <si>
    <t>Признание негодным в следствии военной травмы</t>
  </si>
  <si>
    <t>Средний размер сумм</t>
  </si>
  <si>
    <t>8 т.р. в сутки</t>
  </si>
  <si>
    <t>Единовременная денежная выплата</t>
  </si>
  <si>
    <t>2 т.р.</t>
  </si>
  <si>
    <t>3 т.р.</t>
  </si>
  <si>
    <t>5 т.р.</t>
  </si>
  <si>
    <t>7 т.р.</t>
  </si>
  <si>
    <t>9 т.р.</t>
  </si>
  <si>
    <t>Страховая сумма</t>
  </si>
  <si>
    <r>
      <t xml:space="preserve">Самолет, пусковая установка HIMARS, "Точка - У" - </t>
    </r>
    <r>
      <rPr>
        <b/>
        <sz val="10"/>
        <color rgb="FF000000"/>
        <rFont val="Times New Roman"/>
        <family val="1"/>
        <charset val="204"/>
      </rPr>
      <t>300 000</t>
    </r>
    <r>
      <rPr>
        <sz val="10"/>
        <color rgb="FF000000"/>
        <rFont val="Times New Roman"/>
        <family val="1"/>
        <charset val="204"/>
      </rPr>
      <t xml:space="preserve"> рублей</t>
    </r>
  </si>
  <si>
    <r>
      <t xml:space="preserve">Вертолет - </t>
    </r>
    <r>
      <rPr>
        <b/>
        <sz val="10"/>
        <color rgb="FF000000"/>
        <rFont val="Times New Roman"/>
        <family val="1"/>
        <charset val="204"/>
      </rPr>
      <t>200 000</t>
    </r>
    <r>
      <rPr>
        <sz val="10"/>
        <color rgb="FF000000"/>
        <rFont val="Times New Roman"/>
        <family val="1"/>
        <charset val="204"/>
      </rPr>
      <t xml:space="preserve"> рублей</t>
    </r>
  </si>
  <si>
    <r>
      <t xml:space="preserve">Танк - </t>
    </r>
    <r>
      <rPr>
        <b/>
        <sz val="10"/>
        <color rgb="FF000000"/>
        <rFont val="Times New Roman"/>
        <family val="1"/>
        <charset val="204"/>
      </rPr>
      <t>100 000</t>
    </r>
    <r>
      <rPr>
        <sz val="10"/>
        <color rgb="FF000000"/>
        <rFont val="Times New Roman"/>
        <family val="1"/>
        <charset val="204"/>
      </rPr>
      <t xml:space="preserve"> рублей </t>
    </r>
  </si>
  <si>
    <r>
      <t>ББМ (БМП, БМД ,БТР, МТЛБ) -</t>
    </r>
    <r>
      <rPr>
        <b/>
        <sz val="10"/>
        <color rgb="FF000000"/>
        <rFont val="Times New Roman"/>
        <family val="1"/>
        <charset val="204"/>
      </rPr>
      <t xml:space="preserve"> 50 000 </t>
    </r>
    <r>
      <rPr>
        <sz val="10"/>
        <color rgb="FF000000"/>
        <rFont val="Times New Roman"/>
        <family val="1"/>
        <charset val="204"/>
      </rPr>
      <t>рублей</t>
    </r>
  </si>
  <si>
    <r>
      <t xml:space="preserve">САУ, ЗРУ (С-300, "Бук", "Тор", "Оса"), БМ РСЗО - </t>
    </r>
    <r>
      <rPr>
        <b/>
        <sz val="10"/>
        <color rgb="FF000000"/>
        <rFont val="Times New Roman"/>
        <family val="1"/>
        <charset val="204"/>
      </rPr>
      <t xml:space="preserve">50 000 </t>
    </r>
    <r>
      <rPr>
        <sz val="10"/>
        <color rgb="FF000000"/>
        <rFont val="Times New Roman"/>
        <family val="1"/>
        <charset val="204"/>
      </rPr>
      <t>рублей</t>
    </r>
  </si>
  <si>
    <r>
      <t xml:space="preserve">БпЛА (средней дальности), тактическая ракета "Точка - У", реактивные снаряды систем залп. огня "Ольха", "Смерч", "Ураган", HIMARS - </t>
    </r>
    <r>
      <rPr>
        <b/>
        <sz val="10"/>
        <color rgb="FF000000"/>
        <rFont val="Times New Roman"/>
        <family val="1"/>
        <charset val="204"/>
      </rPr>
      <t>50 000</t>
    </r>
    <r>
      <rPr>
        <sz val="10"/>
        <color rgb="FF000000"/>
        <rFont val="Times New Roman"/>
        <family val="1"/>
        <charset val="204"/>
      </rPr>
      <t xml:space="preserve"> рублей</t>
    </r>
  </si>
  <si>
    <r>
      <t xml:space="preserve">За участие в Активных наступательных действиях в отряде </t>
    </r>
    <r>
      <rPr>
        <b/>
        <sz val="10"/>
        <color rgb="FF000000"/>
        <rFont val="Times New Roman"/>
        <family val="1"/>
        <charset val="204"/>
      </rPr>
      <t>"ШТОРМ"</t>
    </r>
  </si>
  <si>
    <t>11 т.р.</t>
  </si>
  <si>
    <t>12 т.р.</t>
  </si>
  <si>
    <t>13 т.р.</t>
  </si>
  <si>
    <t>14 т.р.</t>
  </si>
  <si>
    <t>15 т.р.</t>
  </si>
  <si>
    <t>16 т.р.</t>
  </si>
  <si>
    <t>17 т.р.</t>
  </si>
  <si>
    <t>18 т.р.</t>
  </si>
  <si>
    <t>19 т.р.</t>
  </si>
  <si>
    <t>20 т.р.</t>
  </si>
  <si>
    <t>21 т.р.</t>
  </si>
  <si>
    <t>22 т.р.</t>
  </si>
  <si>
    <t>23 т.р.</t>
  </si>
  <si>
    <t>в/звание</t>
  </si>
  <si>
    <t>I. Единовременные выплаты в соответствии с Указом Президента РФ №98 (для всех категорий военнослужащих)</t>
  </si>
  <si>
    <t>II. Выплаты в/сл-м по страховым случаем "СОГАЗ"</t>
  </si>
  <si>
    <t>ОВЗ</t>
  </si>
  <si>
    <t>ОВД</t>
  </si>
  <si>
    <t xml:space="preserve">     ИТОГО:          ДД за месяц (до удержания 13%)</t>
  </si>
  <si>
    <t xml:space="preserve">   ИТОГО       сумма выплат   по "СОГАЗ"    и указу № 98</t>
  </si>
  <si>
    <t>ИТОГО    ДД за месяц   с учетом дополнительных выплат</t>
  </si>
  <si>
    <r>
      <rPr>
        <b/>
        <sz val="14"/>
        <color theme="1"/>
        <rFont val="Times New Roman"/>
        <family val="1"/>
        <charset val="204"/>
      </rPr>
      <t>Справочно:</t>
    </r>
    <r>
      <rPr>
        <sz val="14"/>
        <color theme="1"/>
        <rFont val="Times New Roman"/>
        <family val="1"/>
        <charset val="204"/>
      </rPr>
      <t xml:space="preserve"> в том числе НОДС в размере 60% от ОВД  (устанавливается с 21.09.22г.) в целях компенсации выпадающих надбавок (классность, физо и др.). Предельным размером 100% не ограничивается (например: водитель-30%, 1-4 т.р.-50%, "новое" основание-60%. Всего НОДС составит 140%).</t>
    </r>
  </si>
  <si>
    <t>ряд.</t>
  </si>
  <si>
    <t>ефр.</t>
  </si>
  <si>
    <t>мл.с-т</t>
  </si>
  <si>
    <t>с-т</t>
  </si>
  <si>
    <t>ст.с-т</t>
  </si>
  <si>
    <t>старш.</t>
  </si>
  <si>
    <t>пр-к</t>
  </si>
  <si>
    <t>ст.пр-к</t>
  </si>
  <si>
    <t>л-т</t>
  </si>
  <si>
    <t>ст. л-т</t>
  </si>
  <si>
    <t>к-н</t>
  </si>
  <si>
    <t>м-р</t>
  </si>
  <si>
    <t>п/п-к</t>
  </si>
  <si>
    <t>п-к</t>
  </si>
  <si>
    <t xml:space="preserve">НОДС </t>
  </si>
  <si>
    <t>30% (вод.)</t>
  </si>
  <si>
    <t>За участие в Активных наступ./обор. действиях</t>
  </si>
  <si>
    <t>НОДС</t>
  </si>
  <si>
    <t>Прем. 25%</t>
  </si>
  <si>
    <t>Всего за участие в активных наступат. или оборон. действиях</t>
  </si>
  <si>
    <t>дополнительных мер социальной поддержки военнослужащих, участвующих в СВО на территории Украины, ЛНР и ДНР</t>
  </si>
  <si>
    <t>Добровольческие отряды "БАРС"</t>
  </si>
  <si>
    <t>Единовременные выплаты в соответствии с Указом Президента РФ №98 (3 и 5 млн. руб)</t>
  </si>
  <si>
    <t xml:space="preserve">ВСЕГО   в месяц
</t>
  </si>
  <si>
    <t>Размер единовременной выплаты  195 000 рублей (при заключении контраткта на срок более 1 года (Указ Президента РФ № 787 от 02.11.2022 г.)</t>
  </si>
  <si>
    <t xml:space="preserve">Дополнительные выплаты за участие в активных наступ. или оборон. действиях и выполнение б/задач </t>
  </si>
  <si>
    <t>50 т.р. за каждый   1 км продвижения</t>
  </si>
  <si>
    <t>50 т.р. за каждый    1 км продвижения</t>
  </si>
  <si>
    <t>Единовременные выплаты в соответствии с Указом Президента РФ № 98 (3 и 5 млн. руб)</t>
  </si>
  <si>
    <t xml:space="preserve">Выплаты мобилизованным </t>
  </si>
  <si>
    <t xml:space="preserve">Ежемесячная социальныая выплата в размере         158 000 (не обагается НДФЛ)
</t>
  </si>
  <si>
    <t>50% (1-4 т.р.)</t>
  </si>
  <si>
    <t>пусковой установки HIMARS - 1 млн. рублей;</t>
  </si>
  <si>
    <t>танка "Абрамс", "Леопард", "Челленджер" - 1 млн. рублей</t>
  </si>
  <si>
    <t>Дополнительное материальное поощрение военнослужащим, в т.ч. отрядам "БАРС",       за уничтожение ВВТ ВСУ:</t>
  </si>
  <si>
    <r>
      <t>Ранение -</t>
    </r>
    <r>
      <rPr>
        <b/>
        <sz val="12"/>
        <color rgb="FF000000"/>
        <rFont val="Times New Roman"/>
        <family val="1"/>
        <charset val="204"/>
      </rPr>
      <t xml:space="preserve"> 3 млн</t>
    </r>
    <r>
      <rPr>
        <sz val="12"/>
        <color rgb="FF000000"/>
        <rFont val="Times New Roman"/>
        <family val="1"/>
        <charset val="204"/>
      </rPr>
      <t>. рублей</t>
    </r>
  </si>
  <si>
    <r>
      <t xml:space="preserve">Гибель - </t>
    </r>
    <r>
      <rPr>
        <b/>
        <sz val="12"/>
        <color rgb="FF000000"/>
        <rFont val="Times New Roman"/>
        <family val="1"/>
        <charset val="204"/>
      </rPr>
      <t>5 млн.</t>
    </r>
    <r>
      <rPr>
        <sz val="12"/>
        <color rgb="FF000000"/>
        <rFont val="Times New Roman"/>
        <family val="1"/>
        <charset val="204"/>
      </rPr>
      <t xml:space="preserve"> рублей</t>
    </r>
  </si>
  <si>
    <t xml:space="preserve">от 205 до 300 тыс. рублей </t>
  </si>
  <si>
    <r>
      <t xml:space="preserve">Танк "Абрамс", "Леопард", "Челленджер" - 500 000 </t>
    </r>
    <r>
      <rPr>
        <sz val="10"/>
        <color rgb="FF000000"/>
        <rFont val="Times New Roman"/>
        <family val="1"/>
        <charset val="204"/>
      </rPr>
      <t>рублей</t>
    </r>
  </si>
  <si>
    <r>
      <t xml:space="preserve">Дополнительное материальное поощрение военнослужащим, в т.ч. отрядам "БАРС",             </t>
    </r>
    <r>
      <rPr>
        <b/>
        <sz val="11"/>
        <color rgb="FF000000"/>
        <rFont val="Times New Roman"/>
        <family val="1"/>
        <charset val="204"/>
      </rPr>
      <t>за захват:</t>
    </r>
  </si>
  <si>
    <t xml:space="preserve">Дополнительные выплаты за участие в активных наступ. (оборон.) действиях и выполнение б/задач </t>
  </si>
  <si>
    <t>ПНВЛ (от 10% до 40%)</t>
  </si>
  <si>
    <t>ПНВЛ        от 10%       до 40 %</t>
  </si>
  <si>
    <t xml:space="preserve">     ИТОГО:          ДД за месяц       (до удержания 13%)</t>
  </si>
  <si>
    <t>Ежемесячная социальныая выплата в размере         158 000          (не обагается НДФЛ)</t>
  </si>
  <si>
    <t xml:space="preserve">ВСЕГО                  в месяц
</t>
  </si>
  <si>
    <t xml:space="preserve">от 210 до 300 тыс. рублей </t>
  </si>
  <si>
    <t>Средний размер денежного довольствия военнослужащих, призванных по Указу Президента РФ № 647 от 21.09.22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</si>
</sst>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/>
    <xf numFmtId="0" fontId="2" fillId="0" borderId="10" xfId="0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 wrapText="1" readingOrder="1"/>
    </xf>
    <xf numFmtId="3" fontId="1" fillId="0" borderId="15" xfId="0" applyNumberFormat="1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center" vertical="center" wrapText="1" readingOrder="1"/>
    </xf>
    <xf numFmtId="4" fontId="1" fillId="0" borderId="1" xfId="0" applyNumberFormat="1" applyFont="1" applyBorder="1" applyAlignment="1">
      <alignment horizontal="center" vertical="center" wrapText="1" readingOrder="1"/>
    </xf>
    <xf numFmtId="4" fontId="1" fillId="0" borderId="2" xfId="0" applyNumberFormat="1" applyFont="1" applyBorder="1" applyAlignment="1">
      <alignment horizontal="center" vertical="center" wrapText="1" readingOrder="1"/>
    </xf>
    <xf numFmtId="0" fontId="0" fillId="0" borderId="1" xfId="0" applyBorder="1"/>
    <xf numFmtId="0" fontId="1" fillId="0" borderId="34" xfId="0" applyFont="1" applyBorder="1" applyAlignment="1">
      <alignment horizontal="center" vertical="center" wrapText="1" readingOrder="1"/>
    </xf>
    <xf numFmtId="3" fontId="1" fillId="0" borderId="16" xfId="0" applyNumberFormat="1" applyFont="1" applyBorder="1" applyAlignment="1">
      <alignment horizontal="center" vertical="center" wrapText="1" readingOrder="1"/>
    </xf>
    <xf numFmtId="0" fontId="1" fillId="0" borderId="31" xfId="0" applyFont="1" applyBorder="1" applyAlignment="1">
      <alignment horizontal="center" vertical="center" wrapText="1" readingOrder="1"/>
    </xf>
    <xf numFmtId="3" fontId="1" fillId="0" borderId="1" xfId="0" applyNumberFormat="1" applyFont="1" applyBorder="1" applyAlignment="1">
      <alignment horizontal="center" vertical="center" wrapText="1" readingOrder="1"/>
    </xf>
    <xf numFmtId="3" fontId="1" fillId="0" borderId="3" xfId="0" applyNumberFormat="1" applyFont="1" applyBorder="1" applyAlignment="1">
      <alignment horizontal="center" vertical="center" wrapText="1" readingOrder="1"/>
    </xf>
    <xf numFmtId="0" fontId="1" fillId="0" borderId="37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3" fontId="1" fillId="0" borderId="18" xfId="0" applyNumberFormat="1" applyFont="1" applyBorder="1" applyAlignment="1">
      <alignment horizontal="center" vertical="center" wrapText="1" readingOrder="1"/>
    </xf>
    <xf numFmtId="3" fontId="1" fillId="0" borderId="40" xfId="0" applyNumberFormat="1" applyFont="1" applyBorder="1" applyAlignment="1">
      <alignment horizontal="center" vertical="center" wrapText="1" readingOrder="1"/>
    </xf>
    <xf numFmtId="4" fontId="5" fillId="8" borderId="45" xfId="0" applyNumberFormat="1" applyFont="1" applyFill="1" applyBorder="1" applyAlignment="1">
      <alignment horizontal="center" vertical="center"/>
    </xf>
    <xf numFmtId="4" fontId="5" fillId="8" borderId="46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30" xfId="0" applyFont="1" applyBorder="1" applyAlignment="1">
      <alignment horizontal="center" vertical="center" wrapText="1" readingOrder="1"/>
    </xf>
    <xf numFmtId="0" fontId="1" fillId="0" borderId="51" xfId="0" applyFont="1" applyBorder="1" applyAlignment="1">
      <alignment horizontal="center" vertical="center" wrapText="1" readingOrder="1"/>
    </xf>
    <xf numFmtId="1" fontId="1" fillId="0" borderId="51" xfId="0" applyNumberFormat="1" applyFont="1" applyBorder="1" applyAlignment="1">
      <alignment horizontal="center" vertical="center" wrapText="1" readingOrder="1"/>
    </xf>
    <xf numFmtId="4" fontId="5" fillId="8" borderId="4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 readingOrder="1"/>
    </xf>
    <xf numFmtId="3" fontId="1" fillId="0" borderId="16" xfId="0" applyNumberFormat="1" applyFont="1" applyBorder="1" applyAlignment="1">
      <alignment horizontal="center" vertical="center" wrapText="1" readingOrder="1"/>
    </xf>
    <xf numFmtId="1" fontId="1" fillId="0" borderId="15" xfId="0" applyNumberFormat="1" applyFont="1" applyBorder="1" applyAlignment="1">
      <alignment horizontal="center" vertical="center" wrapText="1" readingOrder="1"/>
    </xf>
    <xf numFmtId="1" fontId="0" fillId="0" borderId="0" xfId="0" applyNumberFormat="1"/>
    <xf numFmtId="0" fontId="0" fillId="0" borderId="0" xfId="0" applyAlignment="1">
      <alignment vertical="center"/>
    </xf>
    <xf numFmtId="0" fontId="1" fillId="0" borderId="57" xfId="0" applyFont="1" applyBorder="1" applyAlignment="1">
      <alignment horizontal="center" vertical="center" wrapText="1" readingOrder="1"/>
    </xf>
    <xf numFmtId="1" fontId="1" fillId="0" borderId="18" xfId="0" applyNumberFormat="1" applyFont="1" applyBorder="1" applyAlignment="1">
      <alignment horizontal="center" vertical="center" wrapText="1" readingOrder="1"/>
    </xf>
    <xf numFmtId="0" fontId="1" fillId="0" borderId="58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1" fontId="1" fillId="0" borderId="59" xfId="0" applyNumberFormat="1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2" fillId="0" borderId="65" xfId="0" applyFont="1" applyBorder="1" applyAlignment="1">
      <alignment horizontal="center" vertical="center" wrapText="1" readingOrder="1"/>
    </xf>
    <xf numFmtId="3" fontId="1" fillId="0" borderId="66" xfId="0" applyNumberFormat="1" applyFont="1" applyBorder="1" applyAlignment="1">
      <alignment horizontal="center" vertical="center" wrapText="1" readingOrder="1"/>
    </xf>
    <xf numFmtId="3" fontId="1" fillId="0" borderId="67" xfId="0" applyNumberFormat="1" applyFont="1" applyBorder="1" applyAlignment="1">
      <alignment horizontal="center" vertical="center" wrapText="1" readingOrder="1"/>
    </xf>
    <xf numFmtId="3" fontId="1" fillId="9" borderId="17" xfId="0" applyNumberFormat="1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3" fontId="1" fillId="0" borderId="1" xfId="0" applyNumberFormat="1" applyFont="1" applyBorder="1" applyAlignment="1">
      <alignment horizontal="center" vertical="center" wrapText="1" readingOrder="1"/>
    </xf>
    <xf numFmtId="0" fontId="0" fillId="0" borderId="51" xfId="0" applyBorder="1"/>
    <xf numFmtId="3" fontId="1" fillId="9" borderId="51" xfId="0" applyNumberFormat="1" applyFont="1" applyFill="1" applyBorder="1" applyAlignment="1">
      <alignment horizontal="center" vertical="center" wrapText="1" readingOrder="1"/>
    </xf>
    <xf numFmtId="3" fontId="2" fillId="9" borderId="51" xfId="0" applyNumberFormat="1" applyFont="1" applyFill="1" applyBorder="1" applyAlignment="1">
      <alignment horizontal="center" vertical="center" wrapText="1" readingOrder="1"/>
    </xf>
    <xf numFmtId="3" fontId="1" fillId="0" borderId="75" xfId="0" applyNumberFormat="1" applyFont="1" applyBorder="1" applyAlignment="1">
      <alignment horizontal="center" vertical="center" wrapText="1" readingOrder="1"/>
    </xf>
    <xf numFmtId="3" fontId="1" fillId="9" borderId="76" xfId="0" applyNumberFormat="1" applyFont="1" applyFill="1" applyBorder="1" applyAlignment="1">
      <alignment horizontal="center" vertical="center" wrapText="1" readingOrder="1"/>
    </xf>
    <xf numFmtId="3" fontId="2" fillId="9" borderId="75" xfId="0" applyNumberFormat="1" applyFont="1" applyFill="1" applyBorder="1" applyAlignment="1">
      <alignment horizontal="center" vertical="center" wrapText="1" readingOrder="1"/>
    </xf>
    <xf numFmtId="3" fontId="2" fillId="9" borderId="1" xfId="0" applyNumberFormat="1" applyFont="1" applyFill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vertical="center" wrapText="1" readingOrder="1"/>
    </xf>
    <xf numFmtId="0" fontId="1" fillId="0" borderId="75" xfId="0" applyFont="1" applyBorder="1" applyAlignment="1">
      <alignment horizontal="center" vertical="center" wrapText="1" readingOrder="1"/>
    </xf>
    <xf numFmtId="1" fontId="1" fillId="0" borderId="64" xfId="0" applyNumberFormat="1" applyFont="1" applyBorder="1" applyAlignment="1">
      <alignment horizontal="center" vertical="center" wrapText="1" readingOrder="1"/>
    </xf>
    <xf numFmtId="3" fontId="1" fillId="0" borderId="64" xfId="0" applyNumberFormat="1" applyFont="1" applyBorder="1" applyAlignment="1">
      <alignment horizontal="center" vertical="center" wrapText="1" readingOrder="1"/>
    </xf>
    <xf numFmtId="3" fontId="1" fillId="0" borderId="12" xfId="0" applyNumberFormat="1" applyFont="1" applyBorder="1" applyAlignment="1">
      <alignment horizontal="center" vertical="center" wrapText="1" readingOrder="1"/>
    </xf>
    <xf numFmtId="3" fontId="1" fillId="0" borderId="13" xfId="0" applyNumberFormat="1" applyFont="1" applyBorder="1" applyAlignment="1">
      <alignment horizontal="center" vertical="center" wrapText="1" readingOrder="1"/>
    </xf>
    <xf numFmtId="9" fontId="2" fillId="0" borderId="75" xfId="0" applyNumberFormat="1" applyFont="1" applyBorder="1" applyAlignment="1">
      <alignment horizontal="center" vertical="center" wrapText="1" readingOrder="1"/>
    </xf>
    <xf numFmtId="0" fontId="2" fillId="0" borderId="86" xfId="0" applyFont="1" applyBorder="1" applyAlignment="1">
      <alignment horizontal="center" vertical="center" wrapText="1" readingOrder="1"/>
    </xf>
    <xf numFmtId="0" fontId="2" fillId="0" borderId="74" xfId="0" applyFont="1" applyBorder="1" applyAlignment="1">
      <alignment horizontal="center" vertical="center" wrapText="1" readingOrder="1"/>
    </xf>
    <xf numFmtId="0" fontId="2" fillId="0" borderId="87" xfId="0" applyFont="1" applyBorder="1" applyAlignment="1">
      <alignment horizontal="center" vertical="center" wrapText="1" readingOrder="1"/>
    </xf>
    <xf numFmtId="1" fontId="1" fillId="0" borderId="12" xfId="0" applyNumberFormat="1" applyFont="1" applyBorder="1" applyAlignment="1">
      <alignment horizontal="center" vertical="center" wrapText="1" readingOrder="1"/>
    </xf>
    <xf numFmtId="3" fontId="1" fillId="0" borderId="70" xfId="0" applyNumberFormat="1" applyFont="1" applyBorder="1" applyAlignment="1">
      <alignment horizontal="center" vertical="center" wrapText="1" readingOrder="1"/>
    </xf>
    <xf numFmtId="9" fontId="2" fillId="0" borderId="7" xfId="0" applyNumberFormat="1" applyFont="1" applyBorder="1" applyAlignment="1">
      <alignment horizontal="center" vertical="center" wrapText="1" readingOrder="1"/>
    </xf>
    <xf numFmtId="0" fontId="2" fillId="0" borderId="69" xfId="0" applyFont="1" applyBorder="1" applyAlignment="1">
      <alignment horizontal="center" vertical="center" wrapText="1" readingOrder="1"/>
    </xf>
    <xf numFmtId="3" fontId="1" fillId="0" borderId="1" xfId="0" applyNumberFormat="1" applyFont="1" applyBorder="1" applyAlignment="1">
      <alignment horizontal="center" vertical="center" wrapText="1" readingOrder="1"/>
    </xf>
    <xf numFmtId="3" fontId="1" fillId="0" borderId="1" xfId="0" applyNumberFormat="1" applyFont="1" applyBorder="1" applyAlignment="1">
      <alignment horizontal="center" vertical="center" wrapText="1" readingOrder="1"/>
    </xf>
    <xf numFmtId="1" fontId="1" fillId="0" borderId="78" xfId="0" applyNumberFormat="1" applyFont="1" applyBorder="1" applyAlignment="1">
      <alignment horizontal="center" vertical="center" wrapText="1" readingOrder="1"/>
    </xf>
    <xf numFmtId="3" fontId="1" fillId="0" borderId="78" xfId="0" applyNumberFormat="1" applyFont="1" applyBorder="1" applyAlignment="1">
      <alignment horizontal="center" vertical="center" wrapText="1" readingOrder="1"/>
    </xf>
    <xf numFmtId="3" fontId="1" fillId="0" borderId="73" xfId="0" applyNumberFormat="1" applyFont="1" applyBorder="1" applyAlignment="1">
      <alignment horizontal="center" vertical="center" wrapText="1" readingOrder="1"/>
    </xf>
    <xf numFmtId="0" fontId="1" fillId="0" borderId="89" xfId="0" applyFont="1" applyBorder="1" applyAlignment="1">
      <alignment horizontal="center" vertical="center" wrapText="1" readingOrder="1"/>
    </xf>
    <xf numFmtId="0" fontId="1" fillId="0" borderId="90" xfId="0" applyFont="1" applyBorder="1" applyAlignment="1">
      <alignment horizontal="center" vertical="center" wrapText="1" readingOrder="1"/>
    </xf>
    <xf numFmtId="1" fontId="1" fillId="0" borderId="90" xfId="0" applyNumberFormat="1" applyFont="1" applyBorder="1" applyAlignment="1">
      <alignment horizontal="center" vertical="center" wrapText="1" readingOrder="1"/>
    </xf>
    <xf numFmtId="3" fontId="1" fillId="0" borderId="90" xfId="0" applyNumberFormat="1" applyFont="1" applyBorder="1" applyAlignment="1">
      <alignment horizontal="center" vertical="center" wrapText="1" readingOrder="1"/>
    </xf>
    <xf numFmtId="3" fontId="1" fillId="0" borderId="91" xfId="0" applyNumberFormat="1" applyFont="1" applyBorder="1" applyAlignment="1">
      <alignment horizontal="center" vertical="center" wrapText="1" readingOrder="1"/>
    </xf>
    <xf numFmtId="3" fontId="1" fillId="9" borderId="23" xfId="0" applyNumberFormat="1" applyFont="1" applyFill="1" applyBorder="1" applyAlignment="1">
      <alignment horizontal="center" vertical="center" wrapText="1" readingOrder="1"/>
    </xf>
    <xf numFmtId="3" fontId="1" fillId="0" borderId="24" xfId="0" applyNumberFormat="1" applyFont="1" applyBorder="1" applyAlignment="1">
      <alignment horizontal="center" vertical="center" wrapText="1" readingOrder="1"/>
    </xf>
    <xf numFmtId="3" fontId="1" fillId="0" borderId="92" xfId="0" applyNumberFormat="1" applyFont="1" applyBorder="1" applyAlignment="1">
      <alignment horizontal="center" vertical="center" wrapText="1" readingOrder="1"/>
    </xf>
    <xf numFmtId="0" fontId="1" fillId="0" borderId="94" xfId="0" applyFont="1" applyBorder="1" applyAlignment="1">
      <alignment horizontal="center" vertical="center" wrapText="1" readingOrder="1"/>
    </xf>
    <xf numFmtId="0" fontId="1" fillId="0" borderId="78" xfId="0" applyFont="1" applyBorder="1" applyAlignment="1">
      <alignment horizontal="center" vertical="center" wrapText="1" readingOrder="1"/>
    </xf>
    <xf numFmtId="3" fontId="1" fillId="0" borderId="95" xfId="0" applyNumberFormat="1" applyFont="1" applyBorder="1" applyAlignment="1">
      <alignment horizontal="center" vertical="center" wrapText="1" readingOrder="1"/>
    </xf>
    <xf numFmtId="3" fontId="1" fillId="9" borderId="20" xfId="0" applyNumberFormat="1" applyFont="1" applyFill="1" applyBorder="1" applyAlignment="1">
      <alignment horizontal="center" vertical="center" wrapText="1" readingOrder="1"/>
    </xf>
    <xf numFmtId="3" fontId="2" fillId="9" borderId="73" xfId="0" applyNumberFormat="1" applyFont="1" applyFill="1" applyBorder="1" applyAlignment="1">
      <alignment horizontal="center" vertical="center" wrapText="1" readingOrder="1"/>
    </xf>
    <xf numFmtId="3" fontId="1" fillId="9" borderId="73" xfId="0" applyNumberFormat="1" applyFont="1" applyFill="1" applyBorder="1" applyAlignment="1">
      <alignment horizontal="center" vertical="center" wrapText="1" readingOrder="1"/>
    </xf>
    <xf numFmtId="3" fontId="1" fillId="9" borderId="1" xfId="0" applyNumberFormat="1" applyFont="1" applyFill="1" applyBorder="1" applyAlignment="1">
      <alignment horizontal="center" vertical="center" wrapText="1" readingOrder="1"/>
    </xf>
    <xf numFmtId="3" fontId="1" fillId="9" borderId="75" xfId="0" applyNumberFormat="1" applyFont="1" applyFill="1" applyBorder="1" applyAlignment="1">
      <alignment horizontal="center" vertical="center" wrapText="1" readingOrder="1"/>
    </xf>
    <xf numFmtId="9" fontId="2" fillId="0" borderId="2" xfId="0" applyNumberFormat="1" applyFont="1" applyBorder="1" applyAlignment="1">
      <alignment horizontal="center" vertical="center" wrapText="1" readingOrder="1"/>
    </xf>
    <xf numFmtId="0" fontId="1" fillId="0" borderId="101" xfId="0" applyFont="1" applyBorder="1" applyAlignment="1">
      <alignment horizontal="center" vertical="center" wrapText="1" readingOrder="1"/>
    </xf>
    <xf numFmtId="1" fontId="1" fillId="0" borderId="1" xfId="0" applyNumberFormat="1" applyFont="1" applyBorder="1" applyAlignment="1">
      <alignment horizontal="center" vertical="center" wrapText="1" readingOrder="1"/>
    </xf>
    <xf numFmtId="3" fontId="1" fillId="9" borderId="102" xfId="0" applyNumberFormat="1" applyFont="1" applyFill="1" applyBorder="1" applyAlignment="1">
      <alignment horizontal="center" vertical="center" wrapText="1" readingOrder="1"/>
    </xf>
    <xf numFmtId="0" fontId="11" fillId="0" borderId="27" xfId="0" applyFont="1" applyBorder="1" applyAlignment="1">
      <alignment horizontal="center" vertical="center" wrapText="1" readingOrder="1"/>
    </xf>
    <xf numFmtId="0" fontId="11" fillId="0" borderId="35" xfId="0" applyFont="1" applyBorder="1" applyAlignment="1">
      <alignment horizontal="center" vertical="center" wrapText="1" readingOrder="1"/>
    </xf>
    <xf numFmtId="0" fontId="11" fillId="0" borderId="29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1" fillId="0" borderId="32" xfId="0" applyFont="1" applyBorder="1" applyAlignment="1">
      <alignment horizontal="center" vertical="center" wrapText="1" readingOrder="1"/>
    </xf>
    <xf numFmtId="0" fontId="11" fillId="0" borderId="9" xfId="0" applyFont="1" applyBorder="1" applyAlignment="1">
      <alignment horizontal="center" vertical="center" wrapText="1" readingOrder="1"/>
    </xf>
    <xf numFmtId="0" fontId="11" fillId="0" borderId="28" xfId="0" applyFont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 wrapText="1" readingOrder="1"/>
    </xf>
    <xf numFmtId="0" fontId="11" fillId="0" borderId="33" xfId="0" applyFont="1" applyBorder="1" applyAlignment="1">
      <alignment horizontal="center" vertical="center" wrapText="1" readingOrder="1"/>
    </xf>
    <xf numFmtId="0" fontId="1" fillId="0" borderId="19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9" fillId="2" borderId="41" xfId="0" applyFont="1" applyFill="1" applyBorder="1" applyAlignment="1">
      <alignment horizontal="center" vertical="center" wrapText="1" readingOrder="1"/>
    </xf>
    <xf numFmtId="0" fontId="9" fillId="2" borderId="42" xfId="0" applyFont="1" applyFill="1" applyBorder="1" applyAlignment="1">
      <alignment horizontal="center" vertical="center" wrapText="1" readingOrder="1"/>
    </xf>
    <xf numFmtId="0" fontId="9" fillId="2" borderId="88" xfId="0" applyFont="1" applyFill="1" applyBorder="1" applyAlignment="1">
      <alignment horizontal="center" vertical="center" wrapText="1" readingOrder="1"/>
    </xf>
    <xf numFmtId="0" fontId="9" fillId="2" borderId="52" xfId="0" applyFont="1" applyFill="1" applyBorder="1" applyAlignment="1">
      <alignment horizontal="center" vertical="center" wrapText="1" readingOrder="1"/>
    </xf>
    <xf numFmtId="3" fontId="1" fillId="7" borderId="38" xfId="0" applyNumberFormat="1" applyFont="1" applyFill="1" applyBorder="1" applyAlignment="1">
      <alignment horizontal="center" vertical="center" wrapText="1" readingOrder="1"/>
    </xf>
    <xf numFmtId="3" fontId="1" fillId="7" borderId="1" xfId="0" applyNumberFormat="1" applyFont="1" applyFill="1" applyBorder="1" applyAlignment="1">
      <alignment horizontal="center" vertical="center" wrapText="1" readingOrder="1"/>
    </xf>
    <xf numFmtId="3" fontId="1" fillId="7" borderId="39" xfId="0" applyNumberFormat="1" applyFont="1" applyFill="1" applyBorder="1" applyAlignment="1">
      <alignment horizontal="center" vertical="center" wrapText="1" readingOrder="1"/>
    </xf>
    <xf numFmtId="3" fontId="1" fillId="0" borderId="1" xfId="0" applyNumberFormat="1" applyFont="1" applyBorder="1" applyAlignment="1">
      <alignment horizontal="center" vertical="center" wrapText="1" readingOrder="1"/>
    </xf>
    <xf numFmtId="0" fontId="2" fillId="0" borderId="49" xfId="0" applyFont="1" applyBorder="1" applyAlignment="1">
      <alignment horizontal="center" vertical="center" wrapText="1" readingOrder="1"/>
    </xf>
    <xf numFmtId="0" fontId="2" fillId="0" borderId="83" xfId="0" applyFont="1" applyBorder="1" applyAlignment="1">
      <alignment horizontal="center" vertical="center" wrapText="1" readingOrder="1"/>
    </xf>
    <xf numFmtId="0" fontId="2" fillId="0" borderId="50" xfId="0" applyFont="1" applyBorder="1" applyAlignment="1">
      <alignment horizontal="center" vertical="center" wrapText="1" readingOrder="1"/>
    </xf>
    <xf numFmtId="0" fontId="2" fillId="0" borderId="84" xfId="0" applyFont="1" applyBorder="1" applyAlignment="1">
      <alignment horizontal="center" vertical="center" wrapText="1" readingOrder="1"/>
    </xf>
    <xf numFmtId="4" fontId="1" fillId="0" borderId="7" xfId="0" applyNumberFormat="1" applyFont="1" applyBorder="1" applyAlignment="1">
      <alignment horizontal="center" vertical="center" wrapText="1" readingOrder="1"/>
    </xf>
    <xf numFmtId="4" fontId="1" fillId="0" borderId="25" xfId="0" applyNumberFormat="1" applyFont="1" applyBorder="1" applyAlignment="1">
      <alignment horizontal="center" vertical="center" wrapText="1" readingOrder="1"/>
    </xf>
    <xf numFmtId="4" fontId="1" fillId="0" borderId="62" xfId="0" applyNumberFormat="1" applyFont="1" applyBorder="1" applyAlignment="1">
      <alignment horizontal="center" vertical="center" wrapText="1" readingOrder="1"/>
    </xf>
    <xf numFmtId="0" fontId="8" fillId="7" borderId="29" xfId="0" applyFont="1" applyFill="1" applyBorder="1" applyAlignment="1">
      <alignment horizontal="center" vertical="center" wrapText="1" readingOrder="1"/>
    </xf>
    <xf numFmtId="0" fontId="8" fillId="7" borderId="0" xfId="0" applyFont="1" applyFill="1" applyBorder="1" applyAlignment="1">
      <alignment horizontal="center" vertical="center" wrapText="1" readingOrder="1"/>
    </xf>
    <xf numFmtId="0" fontId="8" fillId="7" borderId="8" xfId="0" applyFont="1" applyFill="1" applyBorder="1" applyAlignment="1">
      <alignment horizontal="center" vertical="center" wrapText="1" readingOrder="1"/>
    </xf>
    <xf numFmtId="0" fontId="8" fillId="7" borderId="54" xfId="0" applyFont="1" applyFill="1" applyBorder="1" applyAlignment="1">
      <alignment horizontal="center" vertical="center" wrapText="1" readingOrder="1"/>
    </xf>
    <xf numFmtId="0" fontId="8" fillId="7" borderId="55" xfId="0" applyFont="1" applyFill="1" applyBorder="1" applyAlignment="1">
      <alignment horizontal="center" vertical="center" wrapText="1" readingOrder="1"/>
    </xf>
    <xf numFmtId="0" fontId="8" fillId="7" borderId="56" xfId="0" applyFont="1" applyFill="1" applyBorder="1" applyAlignment="1">
      <alignment horizontal="center" vertical="center" wrapText="1" readingOrder="1"/>
    </xf>
    <xf numFmtId="3" fontId="1" fillId="0" borderId="36" xfId="0" applyNumberFormat="1" applyFont="1" applyBorder="1" applyAlignment="1">
      <alignment horizontal="center" vertical="center" wrapText="1" readingOrder="1"/>
    </xf>
    <xf numFmtId="3" fontId="1" fillId="0" borderId="3" xfId="0" applyNumberFormat="1" applyFont="1" applyBorder="1" applyAlignment="1">
      <alignment horizontal="center" vertical="center" wrapText="1" readingOrder="1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 readingOrder="1"/>
    </xf>
    <xf numFmtId="0" fontId="1" fillId="3" borderId="81" xfId="0" applyFont="1" applyFill="1" applyBorder="1" applyAlignment="1">
      <alignment horizontal="center" vertical="center" wrapText="1" readingOrder="1"/>
    </xf>
    <xf numFmtId="0" fontId="8" fillId="7" borderId="27" xfId="0" applyFont="1" applyFill="1" applyBorder="1" applyAlignment="1">
      <alignment horizontal="center" vertical="center" wrapText="1" readingOrder="1"/>
    </xf>
    <xf numFmtId="0" fontId="8" fillId="7" borderId="35" xfId="0" applyFont="1" applyFill="1" applyBorder="1" applyAlignment="1">
      <alignment horizontal="center" vertical="center" wrapText="1" readingOrder="1"/>
    </xf>
    <xf numFmtId="0" fontId="8" fillId="7" borderId="28" xfId="0" applyFont="1" applyFill="1" applyBorder="1" applyAlignment="1">
      <alignment horizontal="center" vertical="center" wrapText="1" readingOrder="1"/>
    </xf>
    <xf numFmtId="0" fontId="8" fillId="7" borderId="32" xfId="0" applyFont="1" applyFill="1" applyBorder="1" applyAlignment="1">
      <alignment horizontal="center" vertical="center" wrapText="1" readingOrder="1"/>
    </xf>
    <xf numFmtId="0" fontId="8" fillId="7" borderId="9" xfId="0" applyFont="1" applyFill="1" applyBorder="1" applyAlignment="1">
      <alignment horizontal="center" vertical="center" wrapText="1" readingOrder="1"/>
    </xf>
    <xf numFmtId="0" fontId="8" fillId="7" borderId="33" xfId="0" applyFont="1" applyFill="1" applyBorder="1" applyAlignment="1">
      <alignment horizontal="center" vertical="center" wrapText="1" readingOrder="1"/>
    </xf>
    <xf numFmtId="3" fontId="1" fillId="7" borderId="93" xfId="0" applyNumberFormat="1" applyFont="1" applyFill="1" applyBorder="1" applyAlignment="1">
      <alignment horizontal="center" vertical="center" wrapText="1" readingOrder="1"/>
    </xf>
    <xf numFmtId="3" fontId="1" fillId="7" borderId="51" xfId="0" applyNumberFormat="1" applyFont="1" applyFill="1" applyBorder="1" applyAlignment="1">
      <alignment horizontal="center" vertical="center" wrapText="1" readingOrder="1"/>
    </xf>
    <xf numFmtId="3" fontId="1" fillId="7" borderId="68" xfId="0" applyNumberFormat="1" applyFont="1" applyFill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82" xfId="0" applyFont="1" applyBorder="1" applyAlignment="1">
      <alignment horizontal="center" vertical="center" wrapText="1" readingOrder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9" borderId="63" xfId="0" applyFont="1" applyFill="1" applyBorder="1" applyAlignment="1">
      <alignment horizontal="center" vertical="center" wrapText="1" readingOrder="1"/>
    </xf>
    <xf numFmtId="0" fontId="1" fillId="9" borderId="64" xfId="0" applyFont="1" applyFill="1" applyBorder="1" applyAlignment="1">
      <alignment horizontal="center" vertical="center" wrapText="1" readingOrder="1"/>
    </xf>
    <xf numFmtId="0" fontId="1" fillId="9" borderId="79" xfId="0" applyFont="1" applyFill="1" applyBorder="1" applyAlignment="1">
      <alignment horizontal="center" vertical="center" wrapText="1" readingOrder="1"/>
    </xf>
    <xf numFmtId="0" fontId="1" fillId="9" borderId="99" xfId="0" applyFont="1" applyFill="1" applyBorder="1" applyAlignment="1">
      <alignment horizontal="center" vertical="center" wrapText="1" readingOrder="1"/>
    </xf>
    <xf numFmtId="0" fontId="1" fillId="9" borderId="59" xfId="0" applyFont="1" applyFill="1" applyBorder="1" applyAlignment="1">
      <alignment horizontal="center" vertical="center" wrapText="1" readingOrder="1"/>
    </xf>
    <xf numFmtId="0" fontId="1" fillId="9" borderId="77" xfId="0" applyFont="1" applyFill="1" applyBorder="1" applyAlignment="1">
      <alignment horizontal="center" vertical="center" wrapText="1" readingOrder="1"/>
    </xf>
    <xf numFmtId="0" fontId="1" fillId="9" borderId="100" xfId="0" applyFont="1" applyFill="1" applyBorder="1" applyAlignment="1">
      <alignment horizontal="center" vertical="center" wrapText="1" readingOrder="1"/>
    </xf>
    <xf numFmtId="0" fontId="2" fillId="0" borderId="78" xfId="0" applyFont="1" applyBorder="1" applyAlignment="1">
      <alignment horizontal="center" vertical="center" wrapText="1" readingOrder="1"/>
    </xf>
    <xf numFmtId="9" fontId="2" fillId="0" borderId="40" xfId="0" applyNumberFormat="1" applyFont="1" applyBorder="1" applyAlignment="1">
      <alignment horizontal="center" vertical="center" wrapText="1" readingOrder="1"/>
    </xf>
    <xf numFmtId="9" fontId="2" fillId="0" borderId="98" xfId="0" applyNumberFormat="1" applyFont="1" applyBorder="1" applyAlignment="1">
      <alignment horizontal="center" vertical="center" wrapText="1" readingOrder="1"/>
    </xf>
    <xf numFmtId="0" fontId="2" fillId="0" borderId="97" xfId="0" applyFont="1" applyBorder="1" applyAlignment="1">
      <alignment horizontal="center" vertical="center" wrapText="1" readingOrder="1"/>
    </xf>
    <xf numFmtId="3" fontId="1" fillId="0" borderId="73" xfId="0" applyNumberFormat="1" applyFont="1" applyBorder="1" applyAlignment="1">
      <alignment horizontal="center" vertical="center" wrapText="1" readingOrder="1"/>
    </xf>
    <xf numFmtId="0" fontId="2" fillId="0" borderId="85" xfId="0" applyFont="1" applyBorder="1" applyAlignment="1">
      <alignment horizontal="center" vertical="center" wrapText="1" readingOrder="1"/>
    </xf>
    <xf numFmtId="0" fontId="1" fillId="9" borderId="73" xfId="0" applyFont="1" applyFill="1" applyBorder="1" applyAlignment="1">
      <alignment horizontal="center" vertical="center" wrapText="1" readingOrder="1"/>
    </xf>
    <xf numFmtId="0" fontId="1" fillId="9" borderId="75" xfId="0" applyFont="1" applyFill="1" applyBorder="1" applyAlignment="1">
      <alignment horizontal="center" vertical="center" wrapText="1" readingOrder="1"/>
    </xf>
    <xf numFmtId="0" fontId="2" fillId="5" borderId="29" xfId="0" applyFont="1" applyFill="1" applyBorder="1" applyAlignment="1">
      <alignment horizontal="left" vertical="center" wrapText="1" readingOrder="1"/>
    </xf>
    <xf numFmtId="0" fontId="2" fillId="5" borderId="0" xfId="0" applyFont="1" applyFill="1" applyBorder="1" applyAlignment="1">
      <alignment horizontal="left" vertical="center" wrapText="1" readingOrder="1"/>
    </xf>
    <xf numFmtId="0" fontId="2" fillId="5" borderId="8" xfId="0" applyFont="1" applyFill="1" applyBorder="1" applyAlignment="1">
      <alignment horizontal="left" vertical="center" wrapText="1" readingOrder="1"/>
    </xf>
    <xf numFmtId="0" fontId="1" fillId="4" borderId="29" xfId="0" applyFont="1" applyFill="1" applyBorder="1" applyAlignment="1">
      <alignment horizontal="center" vertical="center" wrapText="1" readingOrder="1"/>
    </xf>
    <xf numFmtId="0" fontId="1" fillId="4" borderId="0" xfId="0" applyFont="1" applyFill="1" applyBorder="1" applyAlignment="1">
      <alignment horizontal="center" vertical="center" wrapText="1" readingOrder="1"/>
    </xf>
    <xf numFmtId="0" fontId="1" fillId="4" borderId="8" xfId="0" applyFont="1" applyFill="1" applyBorder="1" applyAlignment="1">
      <alignment horizontal="center" vertical="center" wrapText="1" readingOrder="1"/>
    </xf>
    <xf numFmtId="0" fontId="10" fillId="0" borderId="29" xfId="0" applyFont="1" applyBorder="1" applyAlignment="1">
      <alignment horizontal="center" wrapText="1" readingOrder="1"/>
    </xf>
    <xf numFmtId="0" fontId="10" fillId="0" borderId="0" xfId="0" applyFont="1" applyBorder="1" applyAlignment="1">
      <alignment horizontal="center" wrapText="1" readingOrder="1"/>
    </xf>
    <xf numFmtId="0" fontId="10" fillId="0" borderId="8" xfId="0" applyFont="1" applyBorder="1" applyAlignment="1">
      <alignment horizontal="center" wrapText="1" readingOrder="1"/>
    </xf>
    <xf numFmtId="0" fontId="10" fillId="0" borderId="27" xfId="0" applyFont="1" applyBorder="1" applyAlignment="1">
      <alignment horizontal="center" wrapText="1" readingOrder="1"/>
    </xf>
    <xf numFmtId="0" fontId="10" fillId="0" borderId="35" xfId="0" applyFont="1" applyBorder="1" applyAlignment="1">
      <alignment horizontal="center" wrapText="1" readingOrder="1"/>
    </xf>
    <xf numFmtId="0" fontId="10" fillId="0" borderId="28" xfId="0" applyFont="1" applyBorder="1" applyAlignment="1">
      <alignment horizontal="center" wrapText="1" readingOrder="1"/>
    </xf>
    <xf numFmtId="0" fontId="10" fillId="0" borderId="32" xfId="0" applyFont="1" applyBorder="1" applyAlignment="1">
      <alignment horizontal="center" wrapText="1" readingOrder="1"/>
    </xf>
    <xf numFmtId="0" fontId="10" fillId="0" borderId="9" xfId="0" applyFont="1" applyBorder="1" applyAlignment="1">
      <alignment horizontal="center" wrapText="1" readingOrder="1"/>
    </xf>
    <xf numFmtId="0" fontId="10" fillId="0" borderId="33" xfId="0" applyFont="1" applyBorder="1" applyAlignment="1">
      <alignment horizontal="center" wrapText="1" readingOrder="1"/>
    </xf>
    <xf numFmtId="0" fontId="2" fillId="6" borderId="1" xfId="0" applyFont="1" applyFill="1" applyBorder="1" applyAlignment="1">
      <alignment horizontal="center" wrapText="1" readingOrder="1"/>
    </xf>
    <xf numFmtId="9" fontId="2" fillId="0" borderId="75" xfId="0" applyNumberFormat="1" applyFont="1" applyBorder="1" applyAlignment="1">
      <alignment horizontal="center" vertical="center" wrapText="1" readingOrder="1"/>
    </xf>
    <xf numFmtId="0" fontId="2" fillId="0" borderId="75" xfId="0" applyFont="1" applyBorder="1" applyAlignment="1">
      <alignment horizontal="center" vertical="center" wrapText="1" readingOrder="1"/>
    </xf>
    <xf numFmtId="0" fontId="2" fillId="0" borderId="71" xfId="0" applyFont="1" applyBorder="1" applyAlignment="1">
      <alignment horizontal="center" vertical="center" wrapText="1" readingOrder="1"/>
    </xf>
    <xf numFmtId="0" fontId="2" fillId="0" borderId="72" xfId="0" applyFont="1" applyBorder="1" applyAlignment="1">
      <alignment horizontal="center" vertical="center" wrapText="1" readingOrder="1"/>
    </xf>
    <xf numFmtId="0" fontId="3" fillId="5" borderId="29" xfId="0" applyFont="1" applyFill="1" applyBorder="1" applyAlignment="1">
      <alignment horizontal="center" vertical="center" wrapText="1" readingOrder="1"/>
    </xf>
    <xf numFmtId="0" fontId="3" fillId="5" borderId="0" xfId="0" applyFont="1" applyFill="1" applyBorder="1" applyAlignment="1">
      <alignment horizontal="center" vertical="center" wrapText="1" readingOrder="1"/>
    </xf>
    <xf numFmtId="0" fontId="3" fillId="5" borderId="8" xfId="0" applyFont="1" applyFill="1" applyBorder="1" applyAlignment="1">
      <alignment horizontal="center" vertical="center" wrapText="1" readingOrder="1"/>
    </xf>
    <xf numFmtId="3" fontId="1" fillId="0" borderId="7" xfId="0" applyNumberFormat="1" applyFont="1" applyBorder="1" applyAlignment="1">
      <alignment horizontal="center" vertical="center" wrapText="1" readingOrder="1"/>
    </xf>
    <xf numFmtId="3" fontId="1" fillId="0" borderId="6" xfId="0" applyNumberFormat="1" applyFont="1" applyBorder="1" applyAlignment="1">
      <alignment horizontal="center" vertical="center" wrapText="1" readingOrder="1"/>
    </xf>
    <xf numFmtId="0" fontId="1" fillId="0" borderId="9" xfId="0" applyFont="1" applyBorder="1" applyAlignment="1">
      <alignment horizontal="center" vertical="center" wrapText="1" readingOrder="1"/>
    </xf>
    <xf numFmtId="0" fontId="1" fillId="0" borderId="42" xfId="0" applyFont="1" applyBorder="1" applyAlignment="1">
      <alignment horizontal="center" vertical="center" wrapText="1" readingOrder="1"/>
    </xf>
    <xf numFmtId="0" fontId="1" fillId="0" borderId="52" xfId="0" applyFont="1" applyBorder="1" applyAlignment="1">
      <alignment horizontal="center" vertical="center" wrapText="1" readingOrder="1"/>
    </xf>
    <xf numFmtId="3" fontId="1" fillId="0" borderId="0" xfId="0" applyNumberFormat="1" applyFont="1" applyBorder="1" applyAlignment="1">
      <alignment horizontal="center" vertical="center" wrapText="1" readingOrder="1"/>
    </xf>
    <xf numFmtId="0" fontId="1" fillId="5" borderId="29" xfId="0" applyFont="1" applyFill="1" applyBorder="1" applyAlignment="1">
      <alignment horizontal="left" vertical="center" wrapText="1" readingOrder="1"/>
    </xf>
    <xf numFmtId="0" fontId="3" fillId="5" borderId="0" xfId="0" applyFont="1" applyFill="1" applyBorder="1" applyAlignment="1">
      <alignment horizontal="left" vertical="center" wrapText="1" readingOrder="1"/>
    </xf>
    <xf numFmtId="0" fontId="3" fillId="5" borderId="8" xfId="0" applyFont="1" applyFill="1" applyBorder="1" applyAlignment="1">
      <alignment horizontal="left" vertical="center" wrapText="1" readingOrder="1"/>
    </xf>
    <xf numFmtId="0" fontId="1" fillId="4" borderId="27" xfId="0" applyFont="1" applyFill="1" applyBorder="1" applyAlignment="1">
      <alignment horizontal="center" vertical="center" wrapText="1" readingOrder="1"/>
    </xf>
    <xf numFmtId="0" fontId="1" fillId="4" borderId="35" xfId="0" applyFont="1" applyFill="1" applyBorder="1" applyAlignment="1">
      <alignment horizontal="center" vertical="center" wrapText="1" readingOrder="1"/>
    </xf>
    <xf numFmtId="0" fontId="1" fillId="4" borderId="28" xfId="0" applyFont="1" applyFill="1" applyBorder="1" applyAlignment="1">
      <alignment horizontal="center" vertical="center" wrapText="1" readingOrder="1"/>
    </xf>
    <xf numFmtId="0" fontId="1" fillId="4" borderId="32" xfId="0" applyFont="1" applyFill="1" applyBorder="1" applyAlignment="1">
      <alignment horizontal="center" vertical="center" wrapText="1" readingOrder="1"/>
    </xf>
    <xf numFmtId="0" fontId="1" fillId="4" borderId="9" xfId="0" applyFont="1" applyFill="1" applyBorder="1" applyAlignment="1">
      <alignment horizontal="center" vertical="center" wrapText="1" readingOrder="1"/>
    </xf>
    <xf numFmtId="0" fontId="1" fillId="4" borderId="33" xfId="0" applyFont="1" applyFill="1" applyBorder="1" applyAlignment="1">
      <alignment horizontal="center" vertical="center" wrapText="1" readingOrder="1"/>
    </xf>
    <xf numFmtId="0" fontId="4" fillId="0" borderId="2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 wrapText="1" readingOrder="1"/>
    </xf>
    <xf numFmtId="0" fontId="2" fillId="0" borderId="96" xfId="0" applyFont="1" applyBorder="1" applyAlignment="1">
      <alignment horizontal="center" vertical="center" wrapText="1" readingOrder="1"/>
    </xf>
    <xf numFmtId="0" fontId="1" fillId="0" borderId="16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4" fontId="1" fillId="0" borderId="60" xfId="0" applyNumberFormat="1" applyFont="1" applyBorder="1" applyAlignment="1">
      <alignment horizontal="center" vertical="center" wrapText="1" readingOrder="1"/>
    </xf>
    <xf numFmtId="4" fontId="1" fillId="0" borderId="23" xfId="0" applyNumberFormat="1" applyFont="1" applyBorder="1" applyAlignment="1">
      <alignment horizontal="center" vertical="center" wrapText="1" readingOrder="1"/>
    </xf>
    <xf numFmtId="4" fontId="1" fillId="0" borderId="61" xfId="0" applyNumberFormat="1" applyFont="1" applyBorder="1" applyAlignment="1">
      <alignment horizontal="center" vertical="center" wrapText="1" readingOrder="1"/>
    </xf>
    <xf numFmtId="0" fontId="1" fillId="0" borderId="36" xfId="0" applyFont="1" applyBorder="1" applyAlignment="1">
      <alignment horizontal="center" vertical="center" wrapText="1" readingOrder="1"/>
    </xf>
    <xf numFmtId="0" fontId="1" fillId="0" borderId="21" xfId="0" applyFont="1" applyBorder="1" applyAlignment="1">
      <alignment horizontal="center" vertical="center" wrapText="1" readingOrder="1"/>
    </xf>
    <xf numFmtId="0" fontId="1" fillId="0" borderId="47" xfId="0" applyFont="1" applyBorder="1" applyAlignment="1">
      <alignment horizontal="center" vertical="center" wrapText="1" readingOrder="1"/>
    </xf>
    <xf numFmtId="0" fontId="2" fillId="5" borderId="32" xfId="0" applyFont="1" applyFill="1" applyBorder="1" applyAlignment="1">
      <alignment horizontal="left" vertical="top" wrapText="1" readingOrder="1"/>
    </xf>
    <xf numFmtId="0" fontId="2" fillId="5" borderId="9" xfId="0" applyFont="1" applyFill="1" applyBorder="1" applyAlignment="1">
      <alignment horizontal="left" vertical="top" wrapText="1" readingOrder="1"/>
    </xf>
    <xf numFmtId="0" fontId="2" fillId="5" borderId="33" xfId="0" applyFont="1" applyFill="1" applyBorder="1" applyAlignment="1">
      <alignment horizontal="left" vertical="top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2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1" fillId="0" borderId="22" xfId="0" applyFont="1" applyBorder="1" applyAlignment="1">
      <alignment horizontal="center" vertical="center" wrapText="1" readingOrder="1"/>
    </xf>
    <xf numFmtId="0" fontId="1" fillId="0" borderId="23" xfId="0" applyFont="1" applyBorder="1" applyAlignment="1">
      <alignment horizontal="center" vertical="center" wrapText="1" readingOrder="1"/>
    </xf>
    <xf numFmtId="0" fontId="1" fillId="0" borderId="24" xfId="0" applyFont="1" applyBorder="1" applyAlignment="1">
      <alignment horizontal="center" vertical="center" wrapText="1" readingOrder="1"/>
    </xf>
    <xf numFmtId="0" fontId="5" fillId="8" borderId="43" xfId="0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center" vertical="center" wrapText="1"/>
    </xf>
    <xf numFmtId="0" fontId="5" fillId="8" borderId="5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4"/>
  <sheetViews>
    <sheetView tabSelected="1" view="pageBreakPreview" zoomScale="90" zoomScaleNormal="85" zoomScaleSheetLayoutView="90" workbookViewId="0">
      <selection activeCell="W6" sqref="W6"/>
    </sheetView>
  </sheetViews>
  <sheetFormatPr defaultRowHeight="15" x14ac:dyDescent="0.25"/>
  <cols>
    <col min="1" max="1" width="11.42578125" customWidth="1"/>
    <col min="2" max="2" width="10.7109375" customWidth="1"/>
    <col min="3" max="3" width="8.140625" customWidth="1"/>
    <col min="4" max="4" width="7.7109375" customWidth="1"/>
    <col min="5" max="5" width="7.7109375" style="1" customWidth="1"/>
    <col min="6" max="6" width="9" customWidth="1"/>
    <col min="7" max="7" width="4.7109375" customWidth="1"/>
    <col min="8" max="8" width="2.85546875" customWidth="1"/>
    <col min="9" max="10" width="7.28515625" style="1" customWidth="1"/>
    <col min="11" max="11" width="13.42578125" customWidth="1"/>
    <col min="12" max="13" width="13.42578125" style="1" customWidth="1"/>
    <col min="14" max="14" width="13.28515625" customWidth="1"/>
    <col min="15" max="15" width="16.7109375" customWidth="1"/>
    <col min="16" max="16" width="13.140625" customWidth="1"/>
    <col min="17" max="17" width="20.28515625" customWidth="1"/>
    <col min="18" max="18" width="5.85546875" customWidth="1"/>
    <col min="19" max="19" width="2.140625" customWidth="1"/>
    <col min="20" max="20" width="14.140625" customWidth="1"/>
    <col min="21" max="21" width="12.5703125" customWidth="1"/>
  </cols>
  <sheetData>
    <row r="1" spans="1:21" s="31" customFormat="1" ht="33.75" customHeight="1" x14ac:dyDescent="0.25">
      <c r="A1" s="127" t="s">
        <v>97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/>
    </row>
    <row r="2" spans="1:21" s="1" customFormat="1" ht="38.25" customHeight="1" x14ac:dyDescent="0.25">
      <c r="A2" s="130" t="s">
        <v>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2"/>
    </row>
    <row r="3" spans="1:21" s="1" customFormat="1" ht="18.75" customHeight="1" thickBot="1" x14ac:dyDescent="0.3">
      <c r="A3" s="146" t="s">
        <v>74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148"/>
      <c r="P3" s="148"/>
      <c r="Q3" s="148"/>
      <c r="R3" s="148"/>
      <c r="S3" s="148"/>
      <c r="T3" s="149"/>
    </row>
    <row r="4" spans="1:21" ht="37.5" customHeight="1" thickBot="1" x14ac:dyDescent="0.3">
      <c r="A4" s="104" t="s">
        <v>79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133" t="s">
        <v>90</v>
      </c>
      <c r="O4" s="133"/>
      <c r="P4" s="133"/>
      <c r="Q4" s="134"/>
      <c r="R4" s="135" t="s">
        <v>48</v>
      </c>
      <c r="S4" s="136"/>
      <c r="T4" s="137"/>
    </row>
    <row r="5" spans="1:21" ht="62.25" customHeight="1" x14ac:dyDescent="0.25">
      <c r="A5" s="112" t="s">
        <v>0</v>
      </c>
      <c r="B5" s="114" t="s">
        <v>41</v>
      </c>
      <c r="C5" s="114" t="s">
        <v>44</v>
      </c>
      <c r="D5" s="114" t="s">
        <v>45</v>
      </c>
      <c r="E5" s="114" t="s">
        <v>68</v>
      </c>
      <c r="F5" s="114" t="s">
        <v>92</v>
      </c>
      <c r="G5" s="183" t="s">
        <v>64</v>
      </c>
      <c r="H5" s="184"/>
      <c r="I5" s="184"/>
      <c r="J5" s="184"/>
      <c r="K5" s="163" t="s">
        <v>93</v>
      </c>
      <c r="L5" s="150" t="s">
        <v>94</v>
      </c>
      <c r="M5" s="150" t="s">
        <v>95</v>
      </c>
      <c r="N5" s="38" t="s">
        <v>66</v>
      </c>
      <c r="O5" s="42" t="s">
        <v>27</v>
      </c>
      <c r="P5" s="144" t="s">
        <v>69</v>
      </c>
      <c r="Q5" s="145"/>
      <c r="R5" s="119"/>
      <c r="S5" s="120"/>
      <c r="T5" s="121"/>
    </row>
    <row r="6" spans="1:21" ht="33.75" customHeight="1" thickBot="1" x14ac:dyDescent="0.3">
      <c r="A6" s="113"/>
      <c r="B6" s="115"/>
      <c r="C6" s="115"/>
      <c r="D6" s="115"/>
      <c r="E6" s="115"/>
      <c r="F6" s="162"/>
      <c r="G6" s="181">
        <v>0.6</v>
      </c>
      <c r="H6" s="182"/>
      <c r="I6" s="57" t="s">
        <v>81</v>
      </c>
      <c r="J6" s="63" t="s">
        <v>65</v>
      </c>
      <c r="K6" s="164"/>
      <c r="L6" s="151"/>
      <c r="M6" s="151"/>
      <c r="N6" s="64" t="s">
        <v>13</v>
      </c>
      <c r="O6" s="59" t="s">
        <v>77</v>
      </c>
      <c r="P6" s="59" t="s">
        <v>1</v>
      </c>
      <c r="Q6" s="60" t="s">
        <v>2</v>
      </c>
      <c r="R6" s="138"/>
      <c r="S6" s="139"/>
      <c r="T6" s="140"/>
    </row>
    <row r="7" spans="1:21" ht="15.75" customHeight="1" x14ac:dyDescent="0.25">
      <c r="A7" s="78" t="s">
        <v>3</v>
      </c>
      <c r="B7" s="79" t="s">
        <v>50</v>
      </c>
      <c r="C7" s="67">
        <v>6659</v>
      </c>
      <c r="D7" s="68">
        <v>13318</v>
      </c>
      <c r="E7" s="80">
        <f>(C7+D7)/4</f>
        <v>4994.25</v>
      </c>
      <c r="F7" s="80">
        <f>(D7+C7)*0.1</f>
        <v>1997.7</v>
      </c>
      <c r="G7" s="161">
        <f>D7*0.6</f>
        <v>7990.7999999999993</v>
      </c>
      <c r="H7" s="161"/>
      <c r="I7" s="69">
        <f>D7*0.5</f>
        <v>6659</v>
      </c>
      <c r="J7" s="69">
        <f>D7*0.3</f>
        <v>3995.3999999999996</v>
      </c>
      <c r="K7" s="81">
        <f>SUM(C7:J7)</f>
        <v>45614.15</v>
      </c>
      <c r="L7" s="82">
        <v>158000</v>
      </c>
      <c r="M7" s="83">
        <f>K7+L7</f>
        <v>203614.15</v>
      </c>
      <c r="N7" s="62">
        <v>8000</v>
      </c>
      <c r="O7" s="55">
        <v>50000</v>
      </c>
      <c r="P7" s="55">
        <f t="shared" ref="P7:P16" si="0">SUM(N7:O7)</f>
        <v>58000</v>
      </c>
      <c r="Q7" s="56">
        <f>P7*30</f>
        <v>1740000</v>
      </c>
      <c r="R7" s="141">
        <f>Q7+M7</f>
        <v>1943614.15</v>
      </c>
      <c r="S7" s="142"/>
      <c r="T7" s="143"/>
      <c r="U7" s="30"/>
    </row>
    <row r="8" spans="1:21" x14ac:dyDescent="0.25">
      <c r="A8" s="9" t="s">
        <v>15</v>
      </c>
      <c r="B8" s="3" t="s">
        <v>50</v>
      </c>
      <c r="C8" s="61">
        <v>6659</v>
      </c>
      <c r="D8" s="4">
        <v>14647</v>
      </c>
      <c r="E8" s="28">
        <f t="shared" ref="E8:E16" si="1">(C8+D8)/4</f>
        <v>5326.5</v>
      </c>
      <c r="F8" s="28">
        <f t="shared" ref="F8:F15" si="2">(D8+C8)*0.1</f>
        <v>2130.6</v>
      </c>
      <c r="G8" s="111">
        <f t="shared" ref="G8:G16" si="3">D8*0.6</f>
        <v>8788.1999999999989</v>
      </c>
      <c r="H8" s="111"/>
      <c r="I8" s="66">
        <f t="shared" ref="I8:I10" si="4">D8*0.5</f>
        <v>7323.5</v>
      </c>
      <c r="J8" s="66">
        <f t="shared" ref="J8:J11" si="5">D8*0.3</f>
        <v>4394.0999999999995</v>
      </c>
      <c r="K8" s="41">
        <f t="shared" ref="K8:K16" si="6">SUM(C8:J8)</f>
        <v>49268.899999999994</v>
      </c>
      <c r="L8" s="46">
        <v>158000</v>
      </c>
      <c r="M8" s="45">
        <f t="shared" ref="M8:M16" si="7">K8+L8</f>
        <v>207268.9</v>
      </c>
      <c r="N8" s="39">
        <v>8000</v>
      </c>
      <c r="O8" s="4">
        <v>50000</v>
      </c>
      <c r="P8" s="4">
        <f t="shared" si="0"/>
        <v>58000</v>
      </c>
      <c r="Q8" s="10">
        <f t="shared" ref="Q8:Q16" si="8">P8*30</f>
        <v>1740000</v>
      </c>
      <c r="R8" s="108">
        <f t="shared" ref="R8:R15" si="9">Q8+M8</f>
        <v>1947268.9</v>
      </c>
      <c r="S8" s="109"/>
      <c r="T8" s="110"/>
      <c r="U8" s="30"/>
    </row>
    <row r="9" spans="1:21" x14ac:dyDescent="0.25">
      <c r="A9" s="9" t="s">
        <v>16</v>
      </c>
      <c r="B9" s="3" t="s">
        <v>51</v>
      </c>
      <c r="C9" s="29">
        <v>7324</v>
      </c>
      <c r="D9" s="4">
        <v>15981</v>
      </c>
      <c r="E9" s="28">
        <f t="shared" si="1"/>
        <v>5826.25</v>
      </c>
      <c r="F9" s="28">
        <f t="shared" si="2"/>
        <v>2330.5</v>
      </c>
      <c r="G9" s="111">
        <f t="shared" si="3"/>
        <v>9588.6</v>
      </c>
      <c r="H9" s="111"/>
      <c r="I9" s="66">
        <f t="shared" si="4"/>
        <v>7990.5</v>
      </c>
      <c r="J9" s="66">
        <f t="shared" si="5"/>
        <v>4794.3</v>
      </c>
      <c r="K9" s="41">
        <f t="shared" si="6"/>
        <v>53835.15</v>
      </c>
      <c r="L9" s="46">
        <v>158000</v>
      </c>
      <c r="M9" s="45">
        <f t="shared" si="7"/>
        <v>211835.15</v>
      </c>
      <c r="N9" s="39">
        <v>8000</v>
      </c>
      <c r="O9" s="4">
        <v>50000</v>
      </c>
      <c r="P9" s="4">
        <f t="shared" si="0"/>
        <v>58000</v>
      </c>
      <c r="Q9" s="10">
        <f t="shared" si="8"/>
        <v>1740000</v>
      </c>
      <c r="R9" s="108">
        <f t="shared" si="9"/>
        <v>1951835.15</v>
      </c>
      <c r="S9" s="109"/>
      <c r="T9" s="110"/>
      <c r="U9" s="30"/>
    </row>
    <row r="10" spans="1:21" x14ac:dyDescent="0.25">
      <c r="A10" s="9" t="s">
        <v>4</v>
      </c>
      <c r="B10" s="3" t="s">
        <v>52</v>
      </c>
      <c r="C10" s="29">
        <v>7993</v>
      </c>
      <c r="D10" s="4">
        <v>17313</v>
      </c>
      <c r="E10" s="28">
        <f t="shared" si="1"/>
        <v>6326.5</v>
      </c>
      <c r="F10" s="28">
        <f t="shared" si="2"/>
        <v>2530.6000000000004</v>
      </c>
      <c r="G10" s="111">
        <f t="shared" si="3"/>
        <v>10387.799999999999</v>
      </c>
      <c r="H10" s="111"/>
      <c r="I10" s="66">
        <f t="shared" si="4"/>
        <v>8656.5</v>
      </c>
      <c r="J10" s="66">
        <f t="shared" si="5"/>
        <v>5193.8999999999996</v>
      </c>
      <c r="K10" s="41">
        <f t="shared" si="6"/>
        <v>58401.299999999996</v>
      </c>
      <c r="L10" s="46">
        <v>158000</v>
      </c>
      <c r="M10" s="45">
        <f t="shared" si="7"/>
        <v>216401.3</v>
      </c>
      <c r="N10" s="39">
        <v>8000</v>
      </c>
      <c r="O10" s="4">
        <v>50000</v>
      </c>
      <c r="P10" s="4">
        <f t="shared" si="0"/>
        <v>58000</v>
      </c>
      <c r="Q10" s="10">
        <f t="shared" si="8"/>
        <v>1740000</v>
      </c>
      <c r="R10" s="108">
        <f t="shared" si="9"/>
        <v>1956401.3</v>
      </c>
      <c r="S10" s="109"/>
      <c r="T10" s="110"/>
      <c r="U10" s="30"/>
    </row>
    <row r="11" spans="1:21" x14ac:dyDescent="0.25">
      <c r="A11" s="9" t="s">
        <v>17</v>
      </c>
      <c r="B11" s="3" t="s">
        <v>53</v>
      </c>
      <c r="C11" s="29">
        <v>8657</v>
      </c>
      <c r="D11" s="4">
        <v>19976</v>
      </c>
      <c r="E11" s="28">
        <f t="shared" si="1"/>
        <v>7158.25</v>
      </c>
      <c r="F11" s="28">
        <f t="shared" si="2"/>
        <v>2863.3</v>
      </c>
      <c r="G11" s="111">
        <f t="shared" si="3"/>
        <v>11985.6</v>
      </c>
      <c r="H11" s="111"/>
      <c r="I11" s="66"/>
      <c r="J11" s="66">
        <f t="shared" si="5"/>
        <v>5992.8</v>
      </c>
      <c r="K11" s="41">
        <f t="shared" si="6"/>
        <v>56632.950000000004</v>
      </c>
      <c r="L11" s="46">
        <v>158000</v>
      </c>
      <c r="M11" s="45">
        <f t="shared" si="7"/>
        <v>214632.95</v>
      </c>
      <c r="N11" s="39">
        <v>8000</v>
      </c>
      <c r="O11" s="4">
        <v>50000</v>
      </c>
      <c r="P11" s="4">
        <f t="shared" si="0"/>
        <v>58000</v>
      </c>
      <c r="Q11" s="10">
        <f t="shared" si="8"/>
        <v>1740000</v>
      </c>
      <c r="R11" s="108">
        <f t="shared" si="9"/>
        <v>1954632.95</v>
      </c>
      <c r="S11" s="109"/>
      <c r="T11" s="110"/>
      <c r="U11" s="30"/>
    </row>
    <row r="12" spans="1:21" x14ac:dyDescent="0.25">
      <c r="A12" s="9" t="s">
        <v>18</v>
      </c>
      <c r="B12" s="3" t="s">
        <v>54</v>
      </c>
      <c r="C12" s="29">
        <v>9323</v>
      </c>
      <c r="D12" s="4">
        <v>22638</v>
      </c>
      <c r="E12" s="28">
        <f t="shared" si="1"/>
        <v>7990.25</v>
      </c>
      <c r="F12" s="28">
        <f t="shared" si="2"/>
        <v>3196.1000000000004</v>
      </c>
      <c r="G12" s="111">
        <f t="shared" si="3"/>
        <v>13582.8</v>
      </c>
      <c r="H12" s="111"/>
      <c r="I12" s="66"/>
      <c r="J12" s="66"/>
      <c r="K12" s="41">
        <f t="shared" si="6"/>
        <v>56730.149999999994</v>
      </c>
      <c r="L12" s="46">
        <v>158000</v>
      </c>
      <c r="M12" s="45">
        <f t="shared" si="7"/>
        <v>214730.15</v>
      </c>
      <c r="N12" s="39">
        <v>8000</v>
      </c>
      <c r="O12" s="4">
        <v>50000</v>
      </c>
      <c r="P12" s="4">
        <f t="shared" si="0"/>
        <v>58000</v>
      </c>
      <c r="Q12" s="10">
        <f t="shared" si="8"/>
        <v>1740000</v>
      </c>
      <c r="R12" s="108">
        <f t="shared" si="9"/>
        <v>1954730.15</v>
      </c>
      <c r="S12" s="109"/>
      <c r="T12" s="110"/>
      <c r="U12" s="30"/>
    </row>
    <row r="13" spans="1:21" x14ac:dyDescent="0.25">
      <c r="A13" s="9" t="s">
        <v>19</v>
      </c>
      <c r="B13" s="3" t="s">
        <v>55</v>
      </c>
      <c r="C13" s="29">
        <v>9040</v>
      </c>
      <c r="D13" s="4">
        <v>21691</v>
      </c>
      <c r="E13" s="28">
        <f t="shared" si="1"/>
        <v>7682.75</v>
      </c>
      <c r="F13" s="28">
        <f t="shared" si="2"/>
        <v>3073.1000000000004</v>
      </c>
      <c r="G13" s="111">
        <f t="shared" si="3"/>
        <v>13014.6</v>
      </c>
      <c r="H13" s="111"/>
      <c r="I13" s="66"/>
      <c r="J13" s="66"/>
      <c r="K13" s="41">
        <f t="shared" si="6"/>
        <v>54501.45</v>
      </c>
      <c r="L13" s="46">
        <v>158000</v>
      </c>
      <c r="M13" s="45">
        <f t="shared" si="7"/>
        <v>212501.45</v>
      </c>
      <c r="N13" s="39">
        <v>8000</v>
      </c>
      <c r="O13" s="4">
        <v>50000</v>
      </c>
      <c r="P13" s="4">
        <f t="shared" si="0"/>
        <v>58000</v>
      </c>
      <c r="Q13" s="10">
        <f t="shared" si="8"/>
        <v>1740000</v>
      </c>
      <c r="R13" s="108">
        <f t="shared" si="9"/>
        <v>1952501.45</v>
      </c>
      <c r="S13" s="109"/>
      <c r="T13" s="110"/>
      <c r="U13" s="30"/>
    </row>
    <row r="14" spans="1:21" x14ac:dyDescent="0.25">
      <c r="A14" s="9" t="s">
        <v>5</v>
      </c>
      <c r="B14" s="3" t="s">
        <v>56</v>
      </c>
      <c r="C14" s="29">
        <v>10654</v>
      </c>
      <c r="D14" s="4">
        <v>21306</v>
      </c>
      <c r="E14" s="28">
        <f t="shared" si="1"/>
        <v>7990</v>
      </c>
      <c r="F14" s="28">
        <f t="shared" si="2"/>
        <v>3196</v>
      </c>
      <c r="G14" s="111">
        <f t="shared" si="3"/>
        <v>12783.6</v>
      </c>
      <c r="H14" s="111"/>
      <c r="I14" s="66"/>
      <c r="J14" s="66"/>
      <c r="K14" s="41">
        <f t="shared" si="6"/>
        <v>55929.599999999999</v>
      </c>
      <c r="L14" s="46">
        <v>158000</v>
      </c>
      <c r="M14" s="45">
        <f t="shared" si="7"/>
        <v>213929.60000000001</v>
      </c>
      <c r="N14" s="39">
        <v>8000</v>
      </c>
      <c r="O14" s="4">
        <v>50000</v>
      </c>
      <c r="P14" s="4">
        <f t="shared" si="0"/>
        <v>58000</v>
      </c>
      <c r="Q14" s="10">
        <f t="shared" si="8"/>
        <v>1740000</v>
      </c>
      <c r="R14" s="108">
        <f t="shared" si="9"/>
        <v>1953929.6</v>
      </c>
      <c r="S14" s="109"/>
      <c r="T14" s="110"/>
      <c r="U14" s="30"/>
    </row>
    <row r="15" spans="1:21" x14ac:dyDescent="0.25">
      <c r="A15" s="9" t="s">
        <v>19</v>
      </c>
      <c r="B15" s="3" t="s">
        <v>57</v>
      </c>
      <c r="C15" s="29">
        <v>11320</v>
      </c>
      <c r="D15" s="4">
        <v>23969</v>
      </c>
      <c r="E15" s="28">
        <f t="shared" si="1"/>
        <v>8822.25</v>
      </c>
      <c r="F15" s="28">
        <f t="shared" si="2"/>
        <v>3528.9</v>
      </c>
      <c r="G15" s="111">
        <f t="shared" si="3"/>
        <v>14381.4</v>
      </c>
      <c r="H15" s="111"/>
      <c r="I15" s="66"/>
      <c r="J15" s="66"/>
      <c r="K15" s="41">
        <f t="shared" si="6"/>
        <v>62021.55</v>
      </c>
      <c r="L15" s="46">
        <v>158000</v>
      </c>
      <c r="M15" s="45">
        <f t="shared" si="7"/>
        <v>220021.55</v>
      </c>
      <c r="N15" s="39">
        <v>8000</v>
      </c>
      <c r="O15" s="4">
        <v>50000</v>
      </c>
      <c r="P15" s="4">
        <f t="shared" si="0"/>
        <v>58000</v>
      </c>
      <c r="Q15" s="10">
        <f t="shared" si="8"/>
        <v>1740000</v>
      </c>
      <c r="R15" s="108">
        <f t="shared" si="9"/>
        <v>1960021.55</v>
      </c>
      <c r="S15" s="109"/>
      <c r="T15" s="110"/>
      <c r="U15" s="30"/>
    </row>
    <row r="16" spans="1:21" x14ac:dyDescent="0.25">
      <c r="A16" s="70" t="s">
        <v>6</v>
      </c>
      <c r="B16" s="71" t="s">
        <v>58</v>
      </c>
      <c r="C16" s="72">
        <v>13318</v>
      </c>
      <c r="D16" s="73">
        <v>26631</v>
      </c>
      <c r="E16" s="74">
        <f t="shared" si="1"/>
        <v>9987.25</v>
      </c>
      <c r="F16" s="74">
        <f>(D16+C16)*0.1</f>
        <v>3994.9</v>
      </c>
      <c r="G16" s="111">
        <f t="shared" si="3"/>
        <v>15978.599999999999</v>
      </c>
      <c r="H16" s="111"/>
      <c r="I16" s="66"/>
      <c r="J16" s="66"/>
      <c r="K16" s="75">
        <f t="shared" si="6"/>
        <v>69909.75</v>
      </c>
      <c r="L16" s="46">
        <v>158000</v>
      </c>
      <c r="M16" s="45">
        <f t="shared" si="7"/>
        <v>227909.75</v>
      </c>
      <c r="N16" s="76">
        <v>8000</v>
      </c>
      <c r="O16" s="73">
        <v>50000</v>
      </c>
      <c r="P16" s="73">
        <f t="shared" si="0"/>
        <v>58000</v>
      </c>
      <c r="Q16" s="77">
        <f t="shared" si="8"/>
        <v>1740000</v>
      </c>
      <c r="R16" s="108">
        <f>Q16+M16</f>
        <v>1967909.75</v>
      </c>
      <c r="S16" s="109"/>
      <c r="T16" s="110"/>
      <c r="U16" s="30"/>
    </row>
    <row r="17" spans="1:21" ht="18" hidden="1" customHeight="1" thickBot="1" x14ac:dyDescent="0.3">
      <c r="A17" s="168" t="s">
        <v>89</v>
      </c>
      <c r="B17" s="169"/>
      <c r="C17" s="169"/>
      <c r="D17" s="169"/>
      <c r="E17" s="169"/>
      <c r="F17" s="169"/>
      <c r="G17" s="169"/>
      <c r="H17" s="169"/>
      <c r="I17" s="169"/>
      <c r="J17" s="170"/>
      <c r="K17" s="190" t="s">
        <v>42</v>
      </c>
      <c r="L17" s="190"/>
      <c r="M17" s="190"/>
      <c r="N17" s="190"/>
      <c r="O17" s="190"/>
      <c r="P17" s="190"/>
      <c r="Q17" s="190"/>
      <c r="R17" s="191"/>
      <c r="S17" s="192"/>
      <c r="T17" s="228" t="s">
        <v>47</v>
      </c>
    </row>
    <row r="18" spans="1:21" ht="10.5" hidden="1" customHeight="1" x14ac:dyDescent="0.25">
      <c r="A18" s="168"/>
      <c r="B18" s="169"/>
      <c r="C18" s="169"/>
      <c r="D18" s="169"/>
      <c r="E18" s="169"/>
      <c r="F18" s="169"/>
      <c r="G18" s="169"/>
      <c r="H18" s="169"/>
      <c r="I18" s="169"/>
      <c r="J18" s="170"/>
      <c r="K18" s="90" t="s">
        <v>85</v>
      </c>
      <c r="L18" s="91"/>
      <c r="M18" s="91"/>
      <c r="N18" s="91"/>
      <c r="O18" s="91"/>
      <c r="P18" s="91" t="s">
        <v>86</v>
      </c>
      <c r="Q18" s="91"/>
      <c r="R18" s="91"/>
      <c r="S18" s="96"/>
      <c r="T18" s="229"/>
    </row>
    <row r="19" spans="1:21" s="1" customFormat="1" ht="10.5" hidden="1" customHeight="1" x14ac:dyDescent="0.25">
      <c r="A19" s="168" t="s">
        <v>82</v>
      </c>
      <c r="B19" s="169"/>
      <c r="C19" s="169"/>
      <c r="D19" s="169"/>
      <c r="E19" s="169"/>
      <c r="F19" s="169"/>
      <c r="G19" s="169"/>
      <c r="H19" s="169"/>
      <c r="I19" s="169"/>
      <c r="J19" s="170"/>
      <c r="K19" s="92"/>
      <c r="L19" s="93"/>
      <c r="M19" s="93"/>
      <c r="N19" s="93"/>
      <c r="O19" s="93"/>
      <c r="P19" s="93"/>
      <c r="Q19" s="93"/>
      <c r="R19" s="93"/>
      <c r="S19" s="97"/>
      <c r="T19" s="229"/>
    </row>
    <row r="20" spans="1:21" s="1" customFormat="1" ht="13.5" hidden="1" customHeight="1" thickBot="1" x14ac:dyDescent="0.3">
      <c r="A20" s="200" t="s">
        <v>83</v>
      </c>
      <c r="B20" s="201"/>
      <c r="C20" s="201"/>
      <c r="D20" s="201"/>
      <c r="E20" s="201"/>
      <c r="F20" s="201"/>
      <c r="G20" s="201"/>
      <c r="H20" s="201"/>
      <c r="I20" s="201"/>
      <c r="J20" s="202"/>
      <c r="K20" s="92"/>
      <c r="L20" s="93"/>
      <c r="M20" s="93"/>
      <c r="N20" s="93"/>
      <c r="O20" s="93"/>
      <c r="P20" s="93"/>
      <c r="Q20" s="93"/>
      <c r="R20" s="93"/>
      <c r="S20" s="97"/>
      <c r="T20" s="229"/>
    </row>
    <row r="21" spans="1:21" ht="27" hidden="1" customHeight="1" x14ac:dyDescent="0.25">
      <c r="A21" s="185" t="s">
        <v>84</v>
      </c>
      <c r="B21" s="186"/>
      <c r="C21" s="186"/>
      <c r="D21" s="186"/>
      <c r="E21" s="186"/>
      <c r="F21" s="186"/>
      <c r="G21" s="186"/>
      <c r="H21" s="186"/>
      <c r="I21" s="186"/>
      <c r="J21" s="187"/>
      <c r="K21" s="92"/>
      <c r="L21" s="93"/>
      <c r="M21" s="93"/>
      <c r="N21" s="93"/>
      <c r="O21" s="93"/>
      <c r="P21" s="93"/>
      <c r="Q21" s="93"/>
      <c r="R21" s="93"/>
      <c r="S21" s="97"/>
      <c r="T21" s="229"/>
    </row>
    <row r="22" spans="1:21" s="1" customFormat="1" ht="17.25" hidden="1" customHeight="1" thickBot="1" x14ac:dyDescent="0.3">
      <c r="A22" s="194" t="s">
        <v>88</v>
      </c>
      <c r="B22" s="195"/>
      <c r="C22" s="195"/>
      <c r="D22" s="195"/>
      <c r="E22" s="195"/>
      <c r="F22" s="195"/>
      <c r="G22" s="195"/>
      <c r="H22" s="195"/>
      <c r="I22" s="195"/>
      <c r="J22" s="196"/>
      <c r="K22" s="94"/>
      <c r="L22" s="95"/>
      <c r="M22" s="95"/>
      <c r="N22" s="95"/>
      <c r="O22" s="95"/>
      <c r="P22" s="95"/>
      <c r="Q22" s="95"/>
      <c r="R22" s="95"/>
      <c r="S22" s="98"/>
      <c r="T22" s="229"/>
    </row>
    <row r="23" spans="1:21" ht="16.5" hidden="1" customHeight="1" x14ac:dyDescent="0.25">
      <c r="A23" s="165" t="s">
        <v>21</v>
      </c>
      <c r="B23" s="166"/>
      <c r="C23" s="166"/>
      <c r="D23" s="166"/>
      <c r="E23" s="166"/>
      <c r="F23" s="166"/>
      <c r="G23" s="166"/>
      <c r="H23" s="166"/>
      <c r="I23" s="166"/>
      <c r="J23" s="167"/>
      <c r="K23" s="99" t="s">
        <v>43</v>
      </c>
      <c r="L23" s="100"/>
      <c r="M23" s="100"/>
      <c r="N23" s="100"/>
      <c r="O23" s="100"/>
      <c r="P23" s="100"/>
      <c r="Q23" s="100"/>
      <c r="R23" s="100"/>
      <c r="S23" s="100"/>
      <c r="T23" s="229"/>
    </row>
    <row r="24" spans="1:21" ht="25.5" hidden="1" customHeight="1" thickBot="1" x14ac:dyDescent="0.3">
      <c r="A24" s="165" t="s">
        <v>22</v>
      </c>
      <c r="B24" s="166"/>
      <c r="C24" s="166"/>
      <c r="D24" s="166"/>
      <c r="E24" s="166"/>
      <c r="F24" s="166"/>
      <c r="G24" s="166"/>
      <c r="H24" s="166"/>
      <c r="I24" s="166"/>
      <c r="J24" s="167"/>
      <c r="K24" s="225" t="s">
        <v>7</v>
      </c>
      <c r="L24" s="226"/>
      <c r="M24" s="226"/>
      <c r="N24" s="226"/>
      <c r="O24" s="227"/>
      <c r="P24" s="5" t="s">
        <v>20</v>
      </c>
      <c r="Q24" s="211" t="s">
        <v>14</v>
      </c>
      <c r="R24" s="212"/>
      <c r="S24" s="212"/>
      <c r="T24" s="230"/>
    </row>
    <row r="25" spans="1:21" ht="15" hidden="1" customHeight="1" x14ac:dyDescent="0.25">
      <c r="A25" s="165" t="s">
        <v>23</v>
      </c>
      <c r="B25" s="166"/>
      <c r="C25" s="166"/>
      <c r="D25" s="166"/>
      <c r="E25" s="166"/>
      <c r="F25" s="166"/>
      <c r="G25" s="166"/>
      <c r="H25" s="166"/>
      <c r="I25" s="166"/>
      <c r="J25" s="167"/>
      <c r="K25" s="101" t="s">
        <v>8</v>
      </c>
      <c r="L25" s="102"/>
      <c r="M25" s="102"/>
      <c r="N25" s="102"/>
      <c r="O25" s="103"/>
      <c r="P25" s="6">
        <v>3131729.56</v>
      </c>
      <c r="Q25" s="213">
        <v>4697594.34</v>
      </c>
      <c r="R25" s="214"/>
      <c r="S25" s="215"/>
      <c r="T25" s="24">
        <f>P25+Q25+5000000</f>
        <v>12829323.9</v>
      </c>
    </row>
    <row r="26" spans="1:21" ht="15" hidden="1" customHeight="1" x14ac:dyDescent="0.25">
      <c r="A26" s="165" t="s">
        <v>24</v>
      </c>
      <c r="B26" s="166"/>
      <c r="C26" s="166"/>
      <c r="D26" s="166"/>
      <c r="E26" s="166"/>
      <c r="F26" s="166"/>
      <c r="G26" s="166"/>
      <c r="H26" s="166"/>
      <c r="I26" s="166"/>
      <c r="J26" s="167"/>
      <c r="K26" s="101" t="s">
        <v>9</v>
      </c>
      <c r="L26" s="102"/>
      <c r="M26" s="102"/>
      <c r="N26" s="102"/>
      <c r="O26" s="103"/>
      <c r="P26" s="6">
        <v>78293.23</v>
      </c>
      <c r="Q26" s="216"/>
      <c r="R26" s="217"/>
      <c r="S26" s="218"/>
      <c r="T26" s="18">
        <v>3078293.23</v>
      </c>
    </row>
    <row r="27" spans="1:21" ht="15" hidden="1" customHeight="1" x14ac:dyDescent="0.25">
      <c r="A27" s="165" t="s">
        <v>25</v>
      </c>
      <c r="B27" s="166"/>
      <c r="C27" s="166"/>
      <c r="D27" s="166"/>
      <c r="E27" s="166"/>
      <c r="F27" s="166"/>
      <c r="G27" s="166"/>
      <c r="H27" s="166"/>
      <c r="I27" s="166"/>
      <c r="J27" s="167"/>
      <c r="K27" s="101" t="s">
        <v>10</v>
      </c>
      <c r="L27" s="102"/>
      <c r="M27" s="102"/>
      <c r="N27" s="102"/>
      <c r="O27" s="103"/>
      <c r="P27" s="7">
        <v>313172.92</v>
      </c>
      <c r="Q27" s="216"/>
      <c r="R27" s="217"/>
      <c r="S27" s="218"/>
      <c r="T27" s="18">
        <v>3313172.92</v>
      </c>
    </row>
    <row r="28" spans="1:21" ht="26.25" hidden="1" customHeight="1" thickBot="1" x14ac:dyDescent="0.3">
      <c r="A28" s="219" t="s">
        <v>26</v>
      </c>
      <c r="B28" s="220"/>
      <c r="C28" s="220"/>
      <c r="D28" s="220"/>
      <c r="E28" s="220"/>
      <c r="F28" s="220"/>
      <c r="G28" s="220"/>
      <c r="H28" s="220"/>
      <c r="I28" s="220"/>
      <c r="J28" s="221"/>
      <c r="K28" s="222" t="s">
        <v>11</v>
      </c>
      <c r="L28" s="223"/>
      <c r="M28" s="223"/>
      <c r="N28" s="223"/>
      <c r="O28" s="223"/>
      <c r="P28" s="224"/>
      <c r="Q28" s="116">
        <v>3131240</v>
      </c>
      <c r="R28" s="117"/>
      <c r="S28" s="118"/>
      <c r="T28" s="19">
        <f>Q28</f>
        <v>3131240</v>
      </c>
    </row>
    <row r="29" spans="1:21" ht="15" hidden="1" customHeight="1" x14ac:dyDescent="0.25">
      <c r="A29" s="174" t="s">
        <v>71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6"/>
    </row>
    <row r="30" spans="1:21" ht="11.25" hidden="1" customHeight="1" x14ac:dyDescent="0.25">
      <c r="A30" s="171" t="s">
        <v>87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3"/>
    </row>
    <row r="31" spans="1:21" ht="15" hidden="1" customHeight="1" thickBot="1" x14ac:dyDescent="0.3">
      <c r="A31" s="177" t="s">
        <v>72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9"/>
    </row>
    <row r="32" spans="1:21" ht="15.75" hidden="1" thickBot="1" x14ac:dyDescent="0.3"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8"/>
    </row>
    <row r="33" spans="1:21" ht="15.75" hidden="1" thickBot="1" x14ac:dyDescent="0.3"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</row>
    <row r="34" spans="1:21" ht="15.75" hidden="1" thickBot="1" x14ac:dyDescent="0.3"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5.75" hidden="1" thickBot="1" x14ac:dyDescent="0.3"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 hidden="1" thickBot="1" x14ac:dyDescent="0.3"/>
    <row r="37" spans="1:21" ht="15.75" hidden="1" thickBot="1" x14ac:dyDescent="0.3"/>
    <row r="38" spans="1:21" ht="15.75" hidden="1" thickBot="1" x14ac:dyDescent="0.3"/>
    <row r="39" spans="1:21" ht="15.75" hidden="1" thickBot="1" x14ac:dyDescent="0.3"/>
    <row r="40" spans="1:21" ht="15.75" hidden="1" thickBot="1" x14ac:dyDescent="0.3"/>
    <row r="41" spans="1:21" ht="20.25" hidden="1" x14ac:dyDescent="0.3">
      <c r="A41" s="203" t="s">
        <v>12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5"/>
    </row>
    <row r="42" spans="1:21" ht="21" hidden="1" thickBot="1" x14ac:dyDescent="0.3">
      <c r="A42" s="206" t="s">
        <v>70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8"/>
    </row>
    <row r="43" spans="1:21" ht="36" hidden="1" customHeight="1" thickBot="1" x14ac:dyDescent="0.3">
      <c r="A43" s="104" t="s">
        <v>79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7"/>
      <c r="N43" s="209" t="s">
        <v>75</v>
      </c>
      <c r="O43" s="133"/>
      <c r="P43" s="133"/>
      <c r="Q43" s="134"/>
      <c r="R43" s="119" t="s">
        <v>48</v>
      </c>
      <c r="S43" s="120"/>
      <c r="T43" s="121"/>
    </row>
    <row r="44" spans="1:21" ht="63.75" hidden="1" customHeight="1" x14ac:dyDescent="0.25">
      <c r="A44" s="112" t="s">
        <v>0</v>
      </c>
      <c r="B44" s="114" t="s">
        <v>41</v>
      </c>
      <c r="C44" s="114" t="s">
        <v>44</v>
      </c>
      <c r="D44" s="114" t="s">
        <v>45</v>
      </c>
      <c r="E44" s="114" t="s">
        <v>68</v>
      </c>
      <c r="F44" s="114" t="s">
        <v>91</v>
      </c>
      <c r="G44" s="157" t="s">
        <v>67</v>
      </c>
      <c r="H44" s="157"/>
      <c r="I44" s="157"/>
      <c r="J44" s="157"/>
      <c r="K44" s="152" t="s">
        <v>46</v>
      </c>
      <c r="L44" s="150" t="s">
        <v>80</v>
      </c>
      <c r="M44" s="155" t="s">
        <v>73</v>
      </c>
      <c r="N44" s="2" t="s">
        <v>66</v>
      </c>
      <c r="O44" s="42" t="s">
        <v>27</v>
      </c>
      <c r="P44" s="144" t="s">
        <v>69</v>
      </c>
      <c r="Q44" s="145"/>
      <c r="R44" s="119"/>
      <c r="S44" s="120"/>
      <c r="T44" s="121"/>
      <c r="U44" s="25"/>
    </row>
    <row r="45" spans="1:21" ht="44.25" hidden="1" customHeight="1" thickBot="1" x14ac:dyDescent="0.3">
      <c r="A45" s="210"/>
      <c r="B45" s="160"/>
      <c r="C45" s="160"/>
      <c r="D45" s="160"/>
      <c r="E45" s="160"/>
      <c r="F45" s="160"/>
      <c r="G45" s="158">
        <v>0.6</v>
      </c>
      <c r="H45" s="159"/>
      <c r="I45" s="86"/>
      <c r="J45" s="86"/>
      <c r="K45" s="153"/>
      <c r="L45" s="154"/>
      <c r="M45" s="156"/>
      <c r="N45" s="58" t="s">
        <v>13</v>
      </c>
      <c r="O45" s="59" t="s">
        <v>76</v>
      </c>
      <c r="P45" s="59" t="s">
        <v>1</v>
      </c>
      <c r="Q45" s="60" t="s">
        <v>2</v>
      </c>
      <c r="R45" s="122"/>
      <c r="S45" s="123"/>
      <c r="T45" s="124"/>
      <c r="U45" s="25"/>
    </row>
    <row r="46" spans="1:21" x14ac:dyDescent="0.25">
      <c r="A46" s="87" t="s">
        <v>28</v>
      </c>
      <c r="B46" s="37" t="s">
        <v>58</v>
      </c>
      <c r="C46" s="88">
        <v>13318</v>
      </c>
      <c r="D46" s="66">
        <v>27298</v>
      </c>
      <c r="E46" s="66">
        <f>(C46+D46)/4</f>
        <v>10154</v>
      </c>
      <c r="F46" s="66">
        <f>(C46+D46)*0.1</f>
        <v>4061.6000000000004</v>
      </c>
      <c r="G46" s="125">
        <f>D46*0.6</f>
        <v>16378.8</v>
      </c>
      <c r="H46" s="126"/>
      <c r="I46" s="66"/>
      <c r="J46" s="66"/>
      <c r="K46" s="89">
        <f t="shared" ref="K46:K58" si="10">SUM(C46:J46)</f>
        <v>71210.399999999994</v>
      </c>
      <c r="L46" s="50">
        <v>158000</v>
      </c>
      <c r="M46" s="84">
        <f>K46+L46</f>
        <v>229210.4</v>
      </c>
      <c r="N46" s="62">
        <v>8000</v>
      </c>
      <c r="O46" s="55">
        <v>50000</v>
      </c>
      <c r="P46" s="55">
        <f t="shared" ref="P46:P58" si="11">SUM(N46:O46)</f>
        <v>58000</v>
      </c>
      <c r="Q46" s="56">
        <f>P46*30</f>
        <v>1740000</v>
      </c>
      <c r="R46" s="108">
        <f>M46+Q46</f>
        <v>1969210.4</v>
      </c>
      <c r="S46" s="109"/>
      <c r="T46" s="110"/>
      <c r="U46" s="26"/>
    </row>
    <row r="47" spans="1:21" x14ac:dyDescent="0.25">
      <c r="A47" s="11" t="s">
        <v>29</v>
      </c>
      <c r="B47" s="37" t="s">
        <v>59</v>
      </c>
      <c r="C47" s="23">
        <v>13983</v>
      </c>
      <c r="D47" s="65">
        <v>27965</v>
      </c>
      <c r="E47" s="27">
        <f t="shared" ref="E47:E58" si="12">(C47+D47)/4</f>
        <v>10487</v>
      </c>
      <c r="F47" s="43">
        <f t="shared" ref="F47:F48" si="13">(C47+D47)*0.15</f>
        <v>6292.2</v>
      </c>
      <c r="G47" s="125">
        <f t="shared" ref="G47:G58" si="14">D47*0.6</f>
        <v>16779</v>
      </c>
      <c r="H47" s="126"/>
      <c r="I47" s="43"/>
      <c r="J47" s="43"/>
      <c r="K47" s="41">
        <f t="shared" si="10"/>
        <v>75506.2</v>
      </c>
      <c r="L47" s="46">
        <v>158000</v>
      </c>
      <c r="M47" s="45">
        <f t="shared" ref="M47:M58" si="15">K47+L47</f>
        <v>233506.2</v>
      </c>
      <c r="N47" s="39">
        <v>8000</v>
      </c>
      <c r="O47" s="4">
        <v>50000</v>
      </c>
      <c r="P47" s="4">
        <f t="shared" si="11"/>
        <v>58000</v>
      </c>
      <c r="Q47" s="10">
        <f t="shared" ref="Q47:Q58" si="16">P47*30</f>
        <v>1740000</v>
      </c>
      <c r="R47" s="108">
        <f t="shared" ref="R47:R58" si="17">M47+Q47</f>
        <v>1973506.2</v>
      </c>
      <c r="S47" s="109"/>
      <c r="T47" s="110"/>
      <c r="U47" s="26"/>
    </row>
    <row r="48" spans="1:21" x14ac:dyDescent="0.25">
      <c r="A48" s="11" t="s">
        <v>30</v>
      </c>
      <c r="B48" s="37" t="s">
        <v>59</v>
      </c>
      <c r="C48" s="23">
        <v>13983</v>
      </c>
      <c r="D48" s="65">
        <v>28629</v>
      </c>
      <c r="E48" s="27">
        <f t="shared" si="12"/>
        <v>10653</v>
      </c>
      <c r="F48" s="43">
        <f t="shared" si="13"/>
        <v>6391.8</v>
      </c>
      <c r="G48" s="125">
        <f t="shared" si="14"/>
        <v>17177.399999999998</v>
      </c>
      <c r="H48" s="126"/>
      <c r="I48" s="43"/>
      <c r="J48" s="43"/>
      <c r="K48" s="41">
        <f t="shared" si="10"/>
        <v>76834.2</v>
      </c>
      <c r="L48" s="46">
        <v>158000</v>
      </c>
      <c r="M48" s="45">
        <f t="shared" si="15"/>
        <v>234834.2</v>
      </c>
      <c r="N48" s="39">
        <v>8000</v>
      </c>
      <c r="O48" s="4">
        <v>50000</v>
      </c>
      <c r="P48" s="4">
        <f t="shared" si="11"/>
        <v>58000</v>
      </c>
      <c r="Q48" s="10">
        <f t="shared" si="16"/>
        <v>1740000</v>
      </c>
      <c r="R48" s="108">
        <f t="shared" si="17"/>
        <v>1974834.2</v>
      </c>
      <c r="S48" s="109"/>
      <c r="T48" s="110"/>
      <c r="U48" s="26"/>
    </row>
    <row r="49" spans="1:21" x14ac:dyDescent="0.25">
      <c r="A49" s="11" t="s">
        <v>31</v>
      </c>
      <c r="B49" s="37" t="s">
        <v>60</v>
      </c>
      <c r="C49" s="23">
        <v>14647</v>
      </c>
      <c r="D49" s="65">
        <v>29294</v>
      </c>
      <c r="E49" s="27">
        <f t="shared" si="12"/>
        <v>10985.25</v>
      </c>
      <c r="F49" s="43">
        <f>(C49+D49)*0.15</f>
        <v>6591.15</v>
      </c>
      <c r="G49" s="125">
        <f t="shared" si="14"/>
        <v>17576.399999999998</v>
      </c>
      <c r="H49" s="126"/>
      <c r="I49" s="43"/>
      <c r="J49" s="43"/>
      <c r="K49" s="41">
        <f t="shared" si="10"/>
        <v>79093.8</v>
      </c>
      <c r="L49" s="46">
        <v>158000</v>
      </c>
      <c r="M49" s="45">
        <f t="shared" si="15"/>
        <v>237093.8</v>
      </c>
      <c r="N49" s="39">
        <v>8000</v>
      </c>
      <c r="O49" s="4">
        <v>50000</v>
      </c>
      <c r="P49" s="4">
        <f t="shared" si="11"/>
        <v>58000</v>
      </c>
      <c r="Q49" s="10">
        <f t="shared" si="16"/>
        <v>1740000</v>
      </c>
      <c r="R49" s="108">
        <f t="shared" si="17"/>
        <v>1977093.8</v>
      </c>
      <c r="S49" s="109"/>
      <c r="T49" s="110"/>
      <c r="U49" s="26"/>
    </row>
    <row r="50" spans="1:21" x14ac:dyDescent="0.25">
      <c r="A50" s="11" t="s">
        <v>32</v>
      </c>
      <c r="B50" s="37" t="s">
        <v>60</v>
      </c>
      <c r="C50" s="23">
        <v>15316</v>
      </c>
      <c r="D50" s="65">
        <v>29961</v>
      </c>
      <c r="E50" s="27">
        <f t="shared" si="12"/>
        <v>11319.25</v>
      </c>
      <c r="F50" s="43">
        <f t="shared" ref="F50" si="18">(C50+D50)*0.15</f>
        <v>6791.55</v>
      </c>
      <c r="G50" s="125">
        <f t="shared" si="14"/>
        <v>17976.599999999999</v>
      </c>
      <c r="H50" s="126"/>
      <c r="I50" s="43"/>
      <c r="J50" s="43"/>
      <c r="K50" s="41">
        <f t="shared" si="10"/>
        <v>81364.399999999994</v>
      </c>
      <c r="L50" s="46">
        <v>158000</v>
      </c>
      <c r="M50" s="45">
        <f t="shared" si="15"/>
        <v>239364.4</v>
      </c>
      <c r="N50" s="39">
        <v>8000</v>
      </c>
      <c r="O50" s="4">
        <v>50000</v>
      </c>
      <c r="P50" s="4">
        <f t="shared" si="11"/>
        <v>58000</v>
      </c>
      <c r="Q50" s="10">
        <f t="shared" si="16"/>
        <v>1740000</v>
      </c>
      <c r="R50" s="108">
        <f t="shared" si="17"/>
        <v>1979364.4</v>
      </c>
      <c r="S50" s="109"/>
      <c r="T50" s="110"/>
      <c r="U50" s="26"/>
    </row>
    <row r="51" spans="1:21" x14ac:dyDescent="0.25">
      <c r="A51" s="11" t="s">
        <v>33</v>
      </c>
      <c r="B51" s="37" t="s">
        <v>61</v>
      </c>
      <c r="C51" s="23">
        <v>13860</v>
      </c>
      <c r="D51" s="65">
        <v>30626</v>
      </c>
      <c r="E51" s="27">
        <f t="shared" si="12"/>
        <v>11121.5</v>
      </c>
      <c r="F51" s="43">
        <f>(C51+D51)*0.2</f>
        <v>8897.2000000000007</v>
      </c>
      <c r="G51" s="125">
        <f t="shared" si="14"/>
        <v>18375.599999999999</v>
      </c>
      <c r="H51" s="126"/>
      <c r="I51" s="43"/>
      <c r="J51" s="43"/>
      <c r="K51" s="41">
        <f t="shared" si="10"/>
        <v>82880.299999999988</v>
      </c>
      <c r="L51" s="46">
        <v>158000</v>
      </c>
      <c r="M51" s="45">
        <f t="shared" si="15"/>
        <v>240880.3</v>
      </c>
      <c r="N51" s="39">
        <v>8000</v>
      </c>
      <c r="O51" s="4">
        <v>50000</v>
      </c>
      <c r="P51" s="4">
        <f t="shared" si="11"/>
        <v>58000</v>
      </c>
      <c r="Q51" s="10">
        <f t="shared" si="16"/>
        <v>1740000</v>
      </c>
      <c r="R51" s="108">
        <f t="shared" si="17"/>
        <v>1980880.3</v>
      </c>
      <c r="S51" s="109"/>
      <c r="T51" s="110"/>
      <c r="U51" s="26"/>
    </row>
    <row r="52" spans="1:21" x14ac:dyDescent="0.25">
      <c r="A52" s="11" t="s">
        <v>34</v>
      </c>
      <c r="B52" s="37" t="s">
        <v>61</v>
      </c>
      <c r="C52" s="23">
        <v>13860</v>
      </c>
      <c r="D52" s="65">
        <v>31292</v>
      </c>
      <c r="E52" s="27">
        <f t="shared" si="12"/>
        <v>11288</v>
      </c>
      <c r="F52" s="43">
        <f>(C52+D52)*0.2</f>
        <v>9030.4</v>
      </c>
      <c r="G52" s="125">
        <f t="shared" si="14"/>
        <v>18775.2</v>
      </c>
      <c r="H52" s="126"/>
      <c r="I52" s="43"/>
      <c r="J52" s="43"/>
      <c r="K52" s="41">
        <f t="shared" si="10"/>
        <v>84245.6</v>
      </c>
      <c r="L52" s="46">
        <v>158000</v>
      </c>
      <c r="M52" s="45">
        <f t="shared" si="15"/>
        <v>242245.6</v>
      </c>
      <c r="N52" s="39">
        <v>8000</v>
      </c>
      <c r="O52" s="4">
        <v>50000</v>
      </c>
      <c r="P52" s="4">
        <f t="shared" si="11"/>
        <v>58000</v>
      </c>
      <c r="Q52" s="10">
        <f t="shared" si="16"/>
        <v>1740000</v>
      </c>
      <c r="R52" s="108">
        <f t="shared" si="17"/>
        <v>1982245.6</v>
      </c>
      <c r="S52" s="109"/>
      <c r="T52" s="110"/>
      <c r="U52" s="26"/>
    </row>
    <row r="53" spans="1:21" x14ac:dyDescent="0.25">
      <c r="A53" s="11" t="s">
        <v>35</v>
      </c>
      <c r="B53" s="37" t="s">
        <v>62</v>
      </c>
      <c r="C53" s="23">
        <v>15981</v>
      </c>
      <c r="D53" s="65">
        <v>31959</v>
      </c>
      <c r="E53" s="27">
        <f t="shared" si="12"/>
        <v>11985</v>
      </c>
      <c r="F53" s="43">
        <f>(C53+D53)*0.25</f>
        <v>11985</v>
      </c>
      <c r="G53" s="125">
        <f t="shared" si="14"/>
        <v>19175.399999999998</v>
      </c>
      <c r="H53" s="126"/>
      <c r="I53" s="43"/>
      <c r="J53" s="43"/>
      <c r="K53" s="41">
        <f t="shared" si="10"/>
        <v>91085.4</v>
      </c>
      <c r="L53" s="46">
        <v>158000</v>
      </c>
      <c r="M53" s="45">
        <f t="shared" si="15"/>
        <v>249085.4</v>
      </c>
      <c r="N53" s="39">
        <v>8000</v>
      </c>
      <c r="O53" s="4">
        <v>50000</v>
      </c>
      <c r="P53" s="4">
        <f t="shared" si="11"/>
        <v>58000</v>
      </c>
      <c r="Q53" s="10">
        <f t="shared" si="16"/>
        <v>1740000</v>
      </c>
      <c r="R53" s="108">
        <f t="shared" si="17"/>
        <v>1989085.4</v>
      </c>
      <c r="S53" s="109"/>
      <c r="T53" s="110"/>
      <c r="U53" s="26"/>
    </row>
    <row r="54" spans="1:21" x14ac:dyDescent="0.25">
      <c r="A54" s="14" t="s">
        <v>36</v>
      </c>
      <c r="B54" s="37" t="s">
        <v>62</v>
      </c>
      <c r="C54" s="23">
        <v>15981</v>
      </c>
      <c r="D54" s="65">
        <v>32623</v>
      </c>
      <c r="E54" s="27">
        <f t="shared" si="12"/>
        <v>12151</v>
      </c>
      <c r="F54" s="43">
        <f t="shared" ref="F54:F56" si="19">(C54+D54)*0.25</f>
        <v>12151</v>
      </c>
      <c r="G54" s="125">
        <f t="shared" si="14"/>
        <v>19573.8</v>
      </c>
      <c r="H54" s="126"/>
      <c r="I54" s="43"/>
      <c r="J54" s="43"/>
      <c r="K54" s="41">
        <f t="shared" si="10"/>
        <v>92479.8</v>
      </c>
      <c r="L54" s="46">
        <v>158000</v>
      </c>
      <c r="M54" s="45">
        <f t="shared" si="15"/>
        <v>250479.8</v>
      </c>
      <c r="N54" s="39">
        <v>8000</v>
      </c>
      <c r="O54" s="4">
        <v>50000</v>
      </c>
      <c r="P54" s="4">
        <f t="shared" si="11"/>
        <v>58000</v>
      </c>
      <c r="Q54" s="10">
        <f t="shared" si="16"/>
        <v>1740000</v>
      </c>
      <c r="R54" s="108">
        <f t="shared" si="17"/>
        <v>1990479.8</v>
      </c>
      <c r="S54" s="109"/>
      <c r="T54" s="110"/>
      <c r="U54" s="26"/>
    </row>
    <row r="55" spans="1:21" ht="17.25" customHeight="1" x14ac:dyDescent="0.25">
      <c r="A55" s="15" t="s">
        <v>37</v>
      </c>
      <c r="B55" s="37" t="s">
        <v>62</v>
      </c>
      <c r="C55" s="23">
        <v>15981</v>
      </c>
      <c r="D55" s="65">
        <v>33289</v>
      </c>
      <c r="E55" s="27">
        <f t="shared" si="12"/>
        <v>12317.5</v>
      </c>
      <c r="F55" s="43">
        <f t="shared" si="19"/>
        <v>12317.5</v>
      </c>
      <c r="G55" s="125">
        <f t="shared" si="14"/>
        <v>19973.399999999998</v>
      </c>
      <c r="H55" s="126"/>
      <c r="I55" s="43"/>
      <c r="J55" s="43"/>
      <c r="K55" s="41">
        <f t="shared" si="10"/>
        <v>93878.399999999994</v>
      </c>
      <c r="L55" s="50">
        <v>158000</v>
      </c>
      <c r="M55" s="84">
        <f t="shared" si="15"/>
        <v>251878.39999999999</v>
      </c>
      <c r="N55" s="40">
        <v>8000</v>
      </c>
      <c r="O55" s="16">
        <v>50000</v>
      </c>
      <c r="P55" s="4">
        <f t="shared" si="11"/>
        <v>58000</v>
      </c>
      <c r="Q55" s="17">
        <f t="shared" si="16"/>
        <v>1740000</v>
      </c>
      <c r="R55" s="108">
        <f t="shared" si="17"/>
        <v>1991878.4</v>
      </c>
      <c r="S55" s="109"/>
      <c r="T55" s="110"/>
      <c r="U55" s="26"/>
    </row>
    <row r="56" spans="1:21" s="1" customFormat="1" ht="17.25" customHeight="1" x14ac:dyDescent="0.25">
      <c r="A56" s="15" t="s">
        <v>38</v>
      </c>
      <c r="B56" s="37" t="s">
        <v>62</v>
      </c>
      <c r="C56" s="23">
        <v>15981</v>
      </c>
      <c r="D56" s="65">
        <v>33955</v>
      </c>
      <c r="E56" s="27">
        <f t="shared" si="12"/>
        <v>12484</v>
      </c>
      <c r="F56" s="43">
        <f t="shared" si="19"/>
        <v>12484</v>
      </c>
      <c r="G56" s="125">
        <f t="shared" si="14"/>
        <v>20373</v>
      </c>
      <c r="H56" s="126"/>
      <c r="I56" s="43"/>
      <c r="J56" s="43"/>
      <c r="K56" s="41">
        <f t="shared" si="10"/>
        <v>95277</v>
      </c>
      <c r="L56" s="50">
        <v>158000</v>
      </c>
      <c r="M56" s="84">
        <f t="shared" si="15"/>
        <v>253277</v>
      </c>
      <c r="N56" s="13">
        <v>8000</v>
      </c>
      <c r="O56" s="12">
        <v>50000</v>
      </c>
      <c r="P56" s="4">
        <f t="shared" si="11"/>
        <v>58000</v>
      </c>
      <c r="Q56" s="4">
        <f t="shared" si="16"/>
        <v>1740000</v>
      </c>
      <c r="R56" s="108">
        <f t="shared" si="17"/>
        <v>1993277</v>
      </c>
      <c r="S56" s="109"/>
      <c r="T56" s="110"/>
      <c r="U56" s="26"/>
    </row>
    <row r="57" spans="1:21" s="1" customFormat="1" ht="17.25" customHeight="1" x14ac:dyDescent="0.25">
      <c r="A57" s="15" t="s">
        <v>39</v>
      </c>
      <c r="B57" s="37" t="s">
        <v>62</v>
      </c>
      <c r="C57" s="23">
        <v>15981</v>
      </c>
      <c r="D57" s="65">
        <v>34620</v>
      </c>
      <c r="E57" s="27">
        <f t="shared" si="12"/>
        <v>12650.25</v>
      </c>
      <c r="F57" s="43">
        <f>(C57+D57)*0.3</f>
        <v>15180.3</v>
      </c>
      <c r="G57" s="125">
        <f t="shared" si="14"/>
        <v>20772</v>
      </c>
      <c r="H57" s="126"/>
      <c r="I57" s="43"/>
      <c r="J57" s="43"/>
      <c r="K57" s="41">
        <f t="shared" si="10"/>
        <v>99203.55</v>
      </c>
      <c r="L57" s="50">
        <v>158000</v>
      </c>
      <c r="M57" s="84">
        <f t="shared" si="15"/>
        <v>257203.55</v>
      </c>
      <c r="N57" s="13">
        <v>8000</v>
      </c>
      <c r="O57" s="12">
        <v>50000</v>
      </c>
      <c r="P57" s="4">
        <f t="shared" si="11"/>
        <v>58000</v>
      </c>
      <c r="Q57" s="4">
        <f t="shared" si="16"/>
        <v>1740000</v>
      </c>
      <c r="R57" s="108">
        <f t="shared" si="17"/>
        <v>1997203.55</v>
      </c>
      <c r="S57" s="109"/>
      <c r="T57" s="110"/>
      <c r="U57" s="26"/>
    </row>
    <row r="58" spans="1:21" s="1" customFormat="1" ht="17.25" customHeight="1" thickBot="1" x14ac:dyDescent="0.3">
      <c r="A58" s="51" t="s">
        <v>40</v>
      </c>
      <c r="B58" s="52" t="s">
        <v>63</v>
      </c>
      <c r="C58" s="53">
        <v>17313</v>
      </c>
      <c r="D58" s="47">
        <v>35288</v>
      </c>
      <c r="E58" s="54">
        <f t="shared" si="12"/>
        <v>13150.25</v>
      </c>
      <c r="F58" s="47">
        <f>(C58+D58)*0.4</f>
        <v>21040.400000000001</v>
      </c>
      <c r="G58" s="188">
        <f t="shared" si="14"/>
        <v>21172.799999999999</v>
      </c>
      <c r="H58" s="189"/>
      <c r="I58" s="47"/>
      <c r="J58" s="47"/>
      <c r="K58" s="48">
        <f t="shared" si="10"/>
        <v>107964.45</v>
      </c>
      <c r="L58" s="49">
        <v>158000</v>
      </c>
      <c r="M58" s="85">
        <f t="shared" si="15"/>
        <v>265964.45</v>
      </c>
      <c r="N58" s="13">
        <v>8000</v>
      </c>
      <c r="O58" s="12">
        <v>50000</v>
      </c>
      <c r="P58" s="4">
        <f t="shared" si="11"/>
        <v>58000</v>
      </c>
      <c r="Q58" s="4">
        <f t="shared" si="16"/>
        <v>1740000</v>
      </c>
      <c r="R58" s="108">
        <f t="shared" si="17"/>
        <v>2005964.45</v>
      </c>
      <c r="S58" s="109"/>
      <c r="T58" s="110"/>
      <c r="U58" s="26"/>
    </row>
    <row r="59" spans="1:21" s="1" customFormat="1" ht="18" customHeight="1" thickBot="1" x14ac:dyDescent="0.3">
      <c r="A59" s="197" t="s">
        <v>89</v>
      </c>
      <c r="B59" s="198"/>
      <c r="C59" s="198"/>
      <c r="D59" s="198"/>
      <c r="E59" s="198"/>
      <c r="F59" s="198"/>
      <c r="G59" s="198"/>
      <c r="H59" s="198"/>
      <c r="I59" s="198"/>
      <c r="J59" s="199"/>
      <c r="K59" s="190" t="s">
        <v>42</v>
      </c>
      <c r="L59" s="190"/>
      <c r="M59" s="190"/>
      <c r="N59" s="191"/>
      <c r="O59" s="191"/>
      <c r="P59" s="191"/>
      <c r="Q59" s="191"/>
      <c r="R59" s="191"/>
      <c r="S59" s="192"/>
      <c r="T59" s="228" t="s">
        <v>47</v>
      </c>
    </row>
    <row r="60" spans="1:21" s="1" customFormat="1" ht="10.5" customHeight="1" x14ac:dyDescent="0.25">
      <c r="A60" s="168"/>
      <c r="B60" s="169"/>
      <c r="C60" s="169"/>
      <c r="D60" s="169"/>
      <c r="E60" s="169"/>
      <c r="F60" s="169"/>
      <c r="G60" s="169"/>
      <c r="H60" s="169"/>
      <c r="I60" s="169"/>
      <c r="J60" s="170"/>
      <c r="K60" s="90" t="s">
        <v>85</v>
      </c>
      <c r="L60" s="91"/>
      <c r="M60" s="91"/>
      <c r="N60" s="91"/>
      <c r="O60" s="91"/>
      <c r="P60" s="91" t="s">
        <v>86</v>
      </c>
      <c r="Q60" s="91"/>
      <c r="R60" s="91"/>
      <c r="S60" s="96"/>
      <c r="T60" s="229"/>
    </row>
    <row r="61" spans="1:21" s="1" customFormat="1" ht="10.5" customHeight="1" x14ac:dyDescent="0.25">
      <c r="A61" s="168" t="s">
        <v>82</v>
      </c>
      <c r="B61" s="169"/>
      <c r="C61" s="169"/>
      <c r="D61" s="169"/>
      <c r="E61" s="169"/>
      <c r="F61" s="169"/>
      <c r="G61" s="169"/>
      <c r="H61" s="169"/>
      <c r="I61" s="169"/>
      <c r="J61" s="170"/>
      <c r="K61" s="92"/>
      <c r="L61" s="93"/>
      <c r="M61" s="93"/>
      <c r="N61" s="93"/>
      <c r="O61" s="93"/>
      <c r="P61" s="93"/>
      <c r="Q61" s="93"/>
      <c r="R61" s="93"/>
      <c r="S61" s="97"/>
      <c r="T61" s="229"/>
    </row>
    <row r="62" spans="1:21" s="1" customFormat="1" ht="13.5" customHeight="1" thickBot="1" x14ac:dyDescent="0.3">
      <c r="A62" s="200" t="s">
        <v>83</v>
      </c>
      <c r="B62" s="201"/>
      <c r="C62" s="201"/>
      <c r="D62" s="201"/>
      <c r="E62" s="201"/>
      <c r="F62" s="201"/>
      <c r="G62" s="201"/>
      <c r="H62" s="201"/>
      <c r="I62" s="201"/>
      <c r="J62" s="202"/>
      <c r="K62" s="92"/>
      <c r="L62" s="93"/>
      <c r="M62" s="93"/>
      <c r="N62" s="93"/>
      <c r="O62" s="93"/>
      <c r="P62" s="93"/>
      <c r="Q62" s="93"/>
      <c r="R62" s="93"/>
      <c r="S62" s="97"/>
      <c r="T62" s="229"/>
    </row>
    <row r="63" spans="1:21" s="1" customFormat="1" ht="27" customHeight="1" x14ac:dyDescent="0.25">
      <c r="A63" s="185" t="s">
        <v>84</v>
      </c>
      <c r="B63" s="186"/>
      <c r="C63" s="186"/>
      <c r="D63" s="186"/>
      <c r="E63" s="186"/>
      <c r="F63" s="186"/>
      <c r="G63" s="186"/>
      <c r="H63" s="186"/>
      <c r="I63" s="186"/>
      <c r="J63" s="187"/>
      <c r="K63" s="92"/>
      <c r="L63" s="93"/>
      <c r="M63" s="93"/>
      <c r="N63" s="93"/>
      <c r="O63" s="93"/>
      <c r="P63" s="93"/>
      <c r="Q63" s="93"/>
      <c r="R63" s="93"/>
      <c r="S63" s="97"/>
      <c r="T63" s="229"/>
    </row>
    <row r="64" spans="1:21" s="1" customFormat="1" ht="18" customHeight="1" thickBot="1" x14ac:dyDescent="0.3">
      <c r="A64" s="194" t="s">
        <v>88</v>
      </c>
      <c r="B64" s="195"/>
      <c r="C64" s="195"/>
      <c r="D64" s="195"/>
      <c r="E64" s="195"/>
      <c r="F64" s="195"/>
      <c r="G64" s="195"/>
      <c r="H64" s="195"/>
      <c r="I64" s="195"/>
      <c r="J64" s="196"/>
      <c r="K64" s="94"/>
      <c r="L64" s="95"/>
      <c r="M64" s="95"/>
      <c r="N64" s="95"/>
      <c r="O64" s="95"/>
      <c r="P64" s="95"/>
      <c r="Q64" s="95"/>
      <c r="R64" s="95"/>
      <c r="S64" s="98"/>
      <c r="T64" s="229"/>
    </row>
    <row r="65" spans="1:20" s="1" customFormat="1" ht="15.75" customHeight="1" x14ac:dyDescent="0.25">
      <c r="A65" s="165" t="s">
        <v>21</v>
      </c>
      <c r="B65" s="166"/>
      <c r="C65" s="166"/>
      <c r="D65" s="166"/>
      <c r="E65" s="166"/>
      <c r="F65" s="166"/>
      <c r="G65" s="166"/>
      <c r="H65" s="166"/>
      <c r="I65" s="166"/>
      <c r="J65" s="167"/>
      <c r="K65" s="99" t="s">
        <v>43</v>
      </c>
      <c r="L65" s="100"/>
      <c r="M65" s="100"/>
      <c r="N65" s="100"/>
      <c r="O65" s="100"/>
      <c r="P65" s="100"/>
      <c r="Q65" s="100"/>
      <c r="R65" s="100"/>
      <c r="S65" s="100"/>
      <c r="T65" s="229"/>
    </row>
    <row r="66" spans="1:20" s="1" customFormat="1" ht="26.25" customHeight="1" thickBot="1" x14ac:dyDescent="0.3">
      <c r="A66" s="165" t="s">
        <v>22</v>
      </c>
      <c r="B66" s="166"/>
      <c r="C66" s="166"/>
      <c r="D66" s="166"/>
      <c r="E66" s="166"/>
      <c r="F66" s="166"/>
      <c r="G66" s="166"/>
      <c r="H66" s="166"/>
      <c r="I66" s="166"/>
      <c r="J66" s="167"/>
      <c r="K66" s="225" t="s">
        <v>7</v>
      </c>
      <c r="L66" s="226"/>
      <c r="M66" s="226"/>
      <c r="N66" s="226"/>
      <c r="O66" s="227"/>
      <c r="P66" s="5" t="s">
        <v>20</v>
      </c>
      <c r="Q66" s="211" t="s">
        <v>14</v>
      </c>
      <c r="R66" s="212"/>
      <c r="S66" s="212"/>
      <c r="T66" s="230"/>
    </row>
    <row r="67" spans="1:20" s="1" customFormat="1" ht="15" customHeight="1" x14ac:dyDescent="0.25">
      <c r="A67" s="165" t="s">
        <v>23</v>
      </c>
      <c r="B67" s="166"/>
      <c r="C67" s="166"/>
      <c r="D67" s="166"/>
      <c r="E67" s="166"/>
      <c r="F67" s="166"/>
      <c r="G67" s="166"/>
      <c r="H67" s="166"/>
      <c r="I67" s="166"/>
      <c r="J67" s="167"/>
      <c r="K67" s="101" t="s">
        <v>8</v>
      </c>
      <c r="L67" s="102"/>
      <c r="M67" s="102"/>
      <c r="N67" s="102"/>
      <c r="O67" s="103"/>
      <c r="P67" s="6">
        <v>3131729.56</v>
      </c>
      <c r="Q67" s="213">
        <v>4697594.34</v>
      </c>
      <c r="R67" s="214"/>
      <c r="S67" s="215"/>
      <c r="T67" s="24">
        <f>P67+Q67+5000000</f>
        <v>12829323.9</v>
      </c>
    </row>
    <row r="68" spans="1:20" s="1" customFormat="1" ht="15" customHeight="1" x14ac:dyDescent="0.25">
      <c r="A68" s="165" t="s">
        <v>24</v>
      </c>
      <c r="B68" s="166"/>
      <c r="C68" s="166"/>
      <c r="D68" s="166"/>
      <c r="E68" s="166"/>
      <c r="F68" s="166"/>
      <c r="G68" s="166"/>
      <c r="H68" s="166"/>
      <c r="I68" s="166"/>
      <c r="J68" s="167"/>
      <c r="K68" s="101" t="s">
        <v>9</v>
      </c>
      <c r="L68" s="102"/>
      <c r="M68" s="102"/>
      <c r="N68" s="102"/>
      <c r="O68" s="103"/>
      <c r="P68" s="6">
        <v>78293.23</v>
      </c>
      <c r="Q68" s="216"/>
      <c r="R68" s="217"/>
      <c r="S68" s="218"/>
      <c r="T68" s="18">
        <v>3078293.23</v>
      </c>
    </row>
    <row r="69" spans="1:20" s="1" customFormat="1" ht="15" customHeight="1" x14ac:dyDescent="0.25">
      <c r="A69" s="165" t="s">
        <v>25</v>
      </c>
      <c r="B69" s="166"/>
      <c r="C69" s="166"/>
      <c r="D69" s="166"/>
      <c r="E69" s="166"/>
      <c r="F69" s="166"/>
      <c r="G69" s="166"/>
      <c r="H69" s="166"/>
      <c r="I69" s="166"/>
      <c r="J69" s="167"/>
      <c r="K69" s="101" t="s">
        <v>10</v>
      </c>
      <c r="L69" s="102"/>
      <c r="M69" s="102"/>
      <c r="N69" s="102"/>
      <c r="O69" s="103"/>
      <c r="P69" s="7">
        <v>313172.92</v>
      </c>
      <c r="Q69" s="216"/>
      <c r="R69" s="217"/>
      <c r="S69" s="218"/>
      <c r="T69" s="18">
        <v>3313172.92</v>
      </c>
    </row>
    <row r="70" spans="1:20" s="1" customFormat="1" ht="26.25" customHeight="1" thickBot="1" x14ac:dyDescent="0.3">
      <c r="A70" s="219" t="s">
        <v>26</v>
      </c>
      <c r="B70" s="220"/>
      <c r="C70" s="220"/>
      <c r="D70" s="220"/>
      <c r="E70" s="220"/>
      <c r="F70" s="220"/>
      <c r="G70" s="220"/>
      <c r="H70" s="220"/>
      <c r="I70" s="220"/>
      <c r="J70" s="221"/>
      <c r="K70" s="222" t="s">
        <v>11</v>
      </c>
      <c r="L70" s="223"/>
      <c r="M70" s="223"/>
      <c r="N70" s="223"/>
      <c r="O70" s="223"/>
      <c r="P70" s="224"/>
      <c r="Q70" s="116">
        <v>3131240</v>
      </c>
      <c r="R70" s="117"/>
      <c r="S70" s="118"/>
      <c r="T70" s="19">
        <f>Q70</f>
        <v>3131240</v>
      </c>
    </row>
    <row r="71" spans="1:20" s="1" customFormat="1" ht="20.25" customHeight="1" x14ac:dyDescent="0.25">
      <c r="A71" s="174" t="s">
        <v>71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6"/>
    </row>
    <row r="72" spans="1:20" s="1" customFormat="1" ht="15.75" customHeight="1" x14ac:dyDescent="0.25">
      <c r="A72" s="171" t="s">
        <v>96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3"/>
    </row>
    <row r="73" spans="1:20" ht="15.75" customHeight="1" thickBot="1" x14ac:dyDescent="0.3">
      <c r="A73" s="177" t="s">
        <v>78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9"/>
    </row>
    <row r="77" spans="1:20" ht="15" customHeight="1" x14ac:dyDescent="0.25">
      <c r="A77" s="1"/>
      <c r="B77" s="1"/>
      <c r="C77" s="1"/>
      <c r="D77" s="20"/>
      <c r="E77" s="20"/>
      <c r="F77" s="193"/>
      <c r="G77" s="193"/>
      <c r="H77" s="20"/>
      <c r="I77" s="20"/>
      <c r="J77" s="20"/>
      <c r="K77" s="1"/>
      <c r="N77" s="1"/>
      <c r="O77" s="1"/>
      <c r="P77" s="1"/>
      <c r="Q77" s="1"/>
      <c r="R77" s="1"/>
      <c r="S77" s="1"/>
      <c r="T77" s="1"/>
    </row>
    <row r="78" spans="1:20" ht="26.25" customHeight="1" x14ac:dyDescent="0.25">
      <c r="A78" s="1"/>
      <c r="B78" s="1"/>
      <c r="C78" s="1"/>
      <c r="D78" s="20"/>
      <c r="E78" s="20"/>
      <c r="F78" s="193"/>
      <c r="G78" s="193"/>
      <c r="H78" s="20"/>
      <c r="I78" s="20"/>
      <c r="J78" s="20"/>
      <c r="K78" s="1"/>
      <c r="N78" s="1"/>
      <c r="O78" s="1"/>
      <c r="P78" s="1"/>
      <c r="Q78" s="1"/>
      <c r="R78" s="1"/>
      <c r="S78" s="1"/>
      <c r="T78" s="1"/>
    </row>
    <row r="79" spans="1:20" ht="15" customHeight="1" x14ac:dyDescent="0.25">
      <c r="A79" s="1"/>
      <c r="B79" s="1"/>
      <c r="C79" s="1"/>
      <c r="D79" s="20"/>
      <c r="E79" s="20"/>
      <c r="F79" s="193"/>
      <c r="G79" s="193"/>
      <c r="H79" s="20"/>
      <c r="I79" s="20"/>
      <c r="J79" s="20"/>
      <c r="K79" s="1"/>
      <c r="N79" s="1"/>
      <c r="O79" s="1"/>
      <c r="P79" s="1"/>
      <c r="Q79" s="1"/>
      <c r="R79" s="1"/>
      <c r="S79" s="1"/>
      <c r="T79" s="1"/>
    </row>
    <row r="80" spans="1:20" ht="15" customHeight="1" x14ac:dyDescent="0.25">
      <c r="A80" s="1"/>
      <c r="B80" s="1"/>
      <c r="C80" s="1"/>
      <c r="D80" s="20"/>
      <c r="E80" s="20"/>
      <c r="F80" s="193"/>
      <c r="G80" s="193"/>
      <c r="H80" s="20"/>
      <c r="I80" s="20"/>
      <c r="J80" s="20"/>
      <c r="K80" s="1"/>
      <c r="N80" s="1"/>
      <c r="O80" s="1"/>
      <c r="P80" s="1"/>
      <c r="Q80" s="1"/>
      <c r="R80" s="1"/>
      <c r="S80" s="1"/>
      <c r="T80" s="1"/>
    </row>
    <row r="81" spans="1:20" ht="15" customHeight="1" x14ac:dyDescent="0.25">
      <c r="A81" s="1"/>
      <c r="B81" s="1"/>
      <c r="C81" s="1"/>
      <c r="D81" s="20"/>
      <c r="E81" s="20"/>
      <c r="F81" s="193"/>
      <c r="G81" s="193"/>
      <c r="H81" s="20"/>
      <c r="I81" s="20"/>
      <c r="J81" s="20"/>
      <c r="K81" s="1"/>
      <c r="N81" s="1"/>
      <c r="O81" s="1"/>
      <c r="P81" s="1"/>
      <c r="Q81" s="1"/>
      <c r="R81" s="1"/>
      <c r="S81" s="1"/>
      <c r="T81" s="1"/>
    </row>
    <row r="82" spans="1:20" ht="15.75" customHeight="1" x14ac:dyDescent="0.25">
      <c r="A82" s="1"/>
      <c r="B82" s="1"/>
      <c r="C82" s="1"/>
      <c r="D82" s="20"/>
      <c r="E82" s="20"/>
      <c r="F82" s="193"/>
      <c r="G82" s="193"/>
      <c r="H82" s="20"/>
      <c r="I82" s="20"/>
      <c r="J82" s="20"/>
      <c r="K82" s="1"/>
      <c r="N82" s="1"/>
      <c r="O82" s="1"/>
      <c r="P82" s="1"/>
      <c r="Q82" s="1"/>
      <c r="R82" s="1"/>
      <c r="S82" s="1"/>
      <c r="T82" s="1"/>
    </row>
    <row r="83" spans="1:20" x14ac:dyDescent="0.25">
      <c r="D83" s="20"/>
      <c r="E83" s="20"/>
      <c r="F83" s="193"/>
      <c r="G83" s="193"/>
      <c r="H83" s="20"/>
      <c r="I83" s="20"/>
      <c r="J83" s="20"/>
    </row>
    <row r="84" spans="1:20" x14ac:dyDescent="0.25">
      <c r="D84" s="20"/>
      <c r="E84" s="20"/>
      <c r="F84" s="193"/>
      <c r="G84" s="193"/>
      <c r="H84" s="20"/>
      <c r="I84" s="20"/>
      <c r="J84" s="20"/>
    </row>
    <row r="92" spans="1:20" x14ac:dyDescent="0.25">
      <c r="A92" s="9" t="s">
        <v>3</v>
      </c>
      <c r="B92" s="3" t="s">
        <v>50</v>
      </c>
      <c r="C92" s="29">
        <v>6026</v>
      </c>
    </row>
    <row r="93" spans="1:20" x14ac:dyDescent="0.25">
      <c r="A93" s="9" t="s">
        <v>15</v>
      </c>
      <c r="B93" s="3" t="s">
        <v>50</v>
      </c>
      <c r="C93" s="29">
        <v>6026</v>
      </c>
    </row>
    <row r="94" spans="1:20" x14ac:dyDescent="0.25">
      <c r="A94" s="9" t="s">
        <v>16</v>
      </c>
      <c r="B94" s="3" t="s">
        <v>51</v>
      </c>
      <c r="C94" s="29">
        <v>6628</v>
      </c>
    </row>
    <row r="95" spans="1:20" x14ac:dyDescent="0.25">
      <c r="A95" s="9" t="s">
        <v>4</v>
      </c>
      <c r="B95" s="3" t="s">
        <v>52</v>
      </c>
      <c r="C95" s="29">
        <v>7233</v>
      </c>
    </row>
    <row r="96" spans="1:20" x14ac:dyDescent="0.25">
      <c r="A96" s="9" t="s">
        <v>17</v>
      </c>
      <c r="B96" s="3" t="s">
        <v>53</v>
      </c>
      <c r="C96" s="29">
        <v>7834</v>
      </c>
    </row>
    <row r="97" spans="1:3" x14ac:dyDescent="0.25">
      <c r="A97" s="9" t="s">
        <v>18</v>
      </c>
      <c r="B97" s="3" t="s">
        <v>54</v>
      </c>
      <c r="C97" s="29">
        <v>8437</v>
      </c>
    </row>
    <row r="98" spans="1:3" x14ac:dyDescent="0.25">
      <c r="A98" s="9" t="s">
        <v>19</v>
      </c>
      <c r="B98" s="3" t="s">
        <v>55</v>
      </c>
      <c r="C98" s="29">
        <v>9040</v>
      </c>
    </row>
    <row r="99" spans="1:3" x14ac:dyDescent="0.25">
      <c r="A99" s="9" t="s">
        <v>5</v>
      </c>
      <c r="B99" s="3" t="s">
        <v>56</v>
      </c>
      <c r="C99" s="29">
        <v>9641</v>
      </c>
    </row>
    <row r="100" spans="1:3" x14ac:dyDescent="0.25">
      <c r="A100" s="9" t="s">
        <v>19</v>
      </c>
      <c r="B100" s="3" t="s">
        <v>57</v>
      </c>
      <c r="C100" s="29">
        <v>10244</v>
      </c>
    </row>
    <row r="101" spans="1:3" x14ac:dyDescent="0.25">
      <c r="A101" s="32" t="s">
        <v>6</v>
      </c>
      <c r="B101" s="5" t="s">
        <v>58</v>
      </c>
      <c r="C101" s="33">
        <v>12052</v>
      </c>
    </row>
    <row r="102" spans="1:3" x14ac:dyDescent="0.25">
      <c r="A102" s="21" t="s">
        <v>28</v>
      </c>
      <c r="B102" s="22" t="s">
        <v>58</v>
      </c>
      <c r="C102" s="23">
        <v>12052</v>
      </c>
    </row>
    <row r="103" spans="1:3" x14ac:dyDescent="0.25">
      <c r="A103" s="11" t="s">
        <v>29</v>
      </c>
      <c r="B103" s="37" t="s">
        <v>59</v>
      </c>
      <c r="C103" s="23">
        <v>12654</v>
      </c>
    </row>
    <row r="104" spans="1:3" x14ac:dyDescent="0.25">
      <c r="A104" s="11" t="s">
        <v>30</v>
      </c>
      <c r="B104" s="37" t="s">
        <v>59</v>
      </c>
      <c r="C104" s="23">
        <v>12654</v>
      </c>
    </row>
    <row r="105" spans="1:3" x14ac:dyDescent="0.25">
      <c r="A105" s="11" t="s">
        <v>31</v>
      </c>
      <c r="B105" s="37" t="s">
        <v>60</v>
      </c>
      <c r="C105" s="23">
        <v>13255</v>
      </c>
    </row>
    <row r="106" spans="1:3" x14ac:dyDescent="0.25">
      <c r="A106" s="11" t="s">
        <v>32</v>
      </c>
      <c r="B106" s="37" t="s">
        <v>60</v>
      </c>
      <c r="C106" s="23">
        <v>13255</v>
      </c>
    </row>
    <row r="107" spans="1:3" x14ac:dyDescent="0.25">
      <c r="A107" s="11" t="s">
        <v>33</v>
      </c>
      <c r="B107" s="37" t="s">
        <v>61</v>
      </c>
      <c r="C107" s="23">
        <v>13860</v>
      </c>
    </row>
    <row r="108" spans="1:3" x14ac:dyDescent="0.25">
      <c r="A108" s="11" t="s">
        <v>34</v>
      </c>
      <c r="B108" s="37" t="s">
        <v>61</v>
      </c>
      <c r="C108" s="23">
        <v>13860</v>
      </c>
    </row>
    <row r="109" spans="1:3" x14ac:dyDescent="0.25">
      <c r="A109" s="11" t="s">
        <v>35</v>
      </c>
      <c r="B109" s="37" t="s">
        <v>62</v>
      </c>
      <c r="C109" s="23">
        <v>14462</v>
      </c>
    </row>
    <row r="110" spans="1:3" x14ac:dyDescent="0.25">
      <c r="A110" s="14" t="s">
        <v>36</v>
      </c>
      <c r="B110" s="37" t="s">
        <v>62</v>
      </c>
      <c r="C110" s="23">
        <v>14462</v>
      </c>
    </row>
    <row r="111" spans="1:3" x14ac:dyDescent="0.25">
      <c r="A111" s="15" t="s">
        <v>37</v>
      </c>
      <c r="B111" s="37" t="s">
        <v>62</v>
      </c>
      <c r="C111" s="23">
        <v>14462</v>
      </c>
    </row>
    <row r="112" spans="1:3" x14ac:dyDescent="0.25">
      <c r="A112" s="15" t="s">
        <v>38</v>
      </c>
      <c r="B112" s="37" t="s">
        <v>62</v>
      </c>
      <c r="C112" s="23">
        <v>14462</v>
      </c>
    </row>
    <row r="113" spans="1:3" x14ac:dyDescent="0.25">
      <c r="A113" s="15" t="s">
        <v>39</v>
      </c>
      <c r="B113" s="37" t="s">
        <v>62</v>
      </c>
      <c r="C113" s="23">
        <v>14462</v>
      </c>
    </row>
    <row r="114" spans="1:3" x14ac:dyDescent="0.25">
      <c r="A114" s="34" t="s">
        <v>40</v>
      </c>
      <c r="B114" s="35" t="s">
        <v>63</v>
      </c>
      <c r="C114" s="36">
        <v>15667</v>
      </c>
    </row>
  </sheetData>
  <mergeCells count="148">
    <mergeCell ref="E5:E6"/>
    <mergeCell ref="A28:J28"/>
    <mergeCell ref="Q26:S26"/>
    <mergeCell ref="Q27:S27"/>
    <mergeCell ref="A27:J27"/>
    <mergeCell ref="A26:J26"/>
    <mergeCell ref="Q25:S25"/>
    <mergeCell ref="T17:T24"/>
    <mergeCell ref="R12:T12"/>
    <mergeCell ref="A20:J20"/>
    <mergeCell ref="K24:O24"/>
    <mergeCell ref="Q24:S24"/>
    <mergeCell ref="K25:O25"/>
    <mergeCell ref="K17:S17"/>
    <mergeCell ref="K28:P28"/>
    <mergeCell ref="A19:J19"/>
    <mergeCell ref="K18:O22"/>
    <mergeCell ref="P18:S22"/>
    <mergeCell ref="F84:G84"/>
    <mergeCell ref="Q66:S66"/>
    <mergeCell ref="F77:G77"/>
    <mergeCell ref="F78:G78"/>
    <mergeCell ref="F79:G79"/>
    <mergeCell ref="F80:G80"/>
    <mergeCell ref="F81:G81"/>
    <mergeCell ref="Q67:S67"/>
    <mergeCell ref="A65:J65"/>
    <mergeCell ref="A66:J66"/>
    <mergeCell ref="A67:J67"/>
    <mergeCell ref="F82:G82"/>
    <mergeCell ref="A68:J68"/>
    <mergeCell ref="K68:O68"/>
    <mergeCell ref="Q68:S68"/>
    <mergeCell ref="A69:J69"/>
    <mergeCell ref="K69:O69"/>
    <mergeCell ref="Q69:S69"/>
    <mergeCell ref="A70:J70"/>
    <mergeCell ref="K70:P70"/>
    <mergeCell ref="Q70:S70"/>
    <mergeCell ref="A73:T73"/>
    <mergeCell ref="K66:O66"/>
    <mergeCell ref="T59:T66"/>
    <mergeCell ref="R56:T56"/>
    <mergeCell ref="R57:T57"/>
    <mergeCell ref="R58:T58"/>
    <mergeCell ref="G57:H57"/>
    <mergeCell ref="G58:H58"/>
    <mergeCell ref="K59:S59"/>
    <mergeCell ref="F83:G83"/>
    <mergeCell ref="A22:J22"/>
    <mergeCell ref="A59:J60"/>
    <mergeCell ref="A62:J62"/>
    <mergeCell ref="A63:J63"/>
    <mergeCell ref="A64:J64"/>
    <mergeCell ref="A61:J61"/>
    <mergeCell ref="G56:H56"/>
    <mergeCell ref="A71:T71"/>
    <mergeCell ref="A72:T72"/>
    <mergeCell ref="A41:T41"/>
    <mergeCell ref="A42:T42"/>
    <mergeCell ref="N43:Q43"/>
    <mergeCell ref="A44:A45"/>
    <mergeCell ref="B44:B45"/>
    <mergeCell ref="C44:C45"/>
    <mergeCell ref="D44:D45"/>
    <mergeCell ref="F44:F45"/>
    <mergeCell ref="K44:K45"/>
    <mergeCell ref="P44:Q44"/>
    <mergeCell ref="L44:L45"/>
    <mergeCell ref="M44:M45"/>
    <mergeCell ref="G44:J44"/>
    <mergeCell ref="G45:H45"/>
    <mergeCell ref="E44:E45"/>
    <mergeCell ref="G7:H7"/>
    <mergeCell ref="D5:D6"/>
    <mergeCell ref="F5:F6"/>
    <mergeCell ref="K5:K6"/>
    <mergeCell ref="A25:J25"/>
    <mergeCell ref="A23:J23"/>
    <mergeCell ref="A24:J24"/>
    <mergeCell ref="A17:J18"/>
    <mergeCell ref="A30:T30"/>
    <mergeCell ref="A29:T29"/>
    <mergeCell ref="A31:T31"/>
    <mergeCell ref="K33:U33"/>
    <mergeCell ref="G6:H6"/>
    <mergeCell ref="G5:J5"/>
    <mergeCell ref="A21:J21"/>
    <mergeCell ref="C5:C6"/>
    <mergeCell ref="L5:L6"/>
    <mergeCell ref="R55:T55"/>
    <mergeCell ref="G52:H52"/>
    <mergeCell ref="G53:H53"/>
    <mergeCell ref="G54:H54"/>
    <mergeCell ref="G49:H49"/>
    <mergeCell ref="G50:H50"/>
    <mergeCell ref="G51:H51"/>
    <mergeCell ref="G46:H46"/>
    <mergeCell ref="G47:H47"/>
    <mergeCell ref="G48:H48"/>
    <mergeCell ref="A1:T1"/>
    <mergeCell ref="A2:T2"/>
    <mergeCell ref="G15:H15"/>
    <mergeCell ref="G16:H16"/>
    <mergeCell ref="G12:H12"/>
    <mergeCell ref="G13:H13"/>
    <mergeCell ref="G14:H14"/>
    <mergeCell ref="N4:Q4"/>
    <mergeCell ref="G10:H10"/>
    <mergeCell ref="G11:H11"/>
    <mergeCell ref="R4:T6"/>
    <mergeCell ref="R7:T7"/>
    <mergeCell ref="R8:T8"/>
    <mergeCell ref="R9:T9"/>
    <mergeCell ref="R10:T10"/>
    <mergeCell ref="R11:T11"/>
    <mergeCell ref="P5:Q5"/>
    <mergeCell ref="G9:H9"/>
    <mergeCell ref="R13:T13"/>
    <mergeCell ref="R14:T14"/>
    <mergeCell ref="R15:T15"/>
    <mergeCell ref="R16:T16"/>
    <mergeCell ref="A3:T3"/>
    <mergeCell ref="M5:M6"/>
    <mergeCell ref="K60:O64"/>
    <mergeCell ref="P60:S64"/>
    <mergeCell ref="K65:S65"/>
    <mergeCell ref="K67:O67"/>
    <mergeCell ref="A4:M4"/>
    <mergeCell ref="A43:M43"/>
    <mergeCell ref="R54:T54"/>
    <mergeCell ref="R53:T53"/>
    <mergeCell ref="R52:T52"/>
    <mergeCell ref="R50:T50"/>
    <mergeCell ref="R51:T51"/>
    <mergeCell ref="R49:T49"/>
    <mergeCell ref="R48:T48"/>
    <mergeCell ref="R47:T47"/>
    <mergeCell ref="G8:H8"/>
    <mergeCell ref="A5:A6"/>
    <mergeCell ref="B5:B6"/>
    <mergeCell ref="Q28:S28"/>
    <mergeCell ref="K23:S23"/>
    <mergeCell ref="K26:O26"/>
    <mergeCell ref="K27:O27"/>
    <mergeCell ref="R43:T45"/>
    <mergeCell ref="R46:T46"/>
    <mergeCell ref="G55:H55"/>
  </mergeCells>
  <printOptions horizontalCentered="1" verticalCentered="1"/>
  <pageMargins left="1" right="1" top="1" bottom="1" header="0.5" footer="0.5"/>
  <pageSetup paperSize="3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8:O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2023-10-06T06:07:14Z</cp:lastPrinted>
  <dcterms:created xsi:type="dcterms:W3CDTF">2022-07-05T14:05:13Z</dcterms:created>
  <dcterms:modified xsi:type="dcterms:W3CDTF">2023-12-22T07:12:55Z</dcterms:modified>
</cp:coreProperties>
</file>