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 год" sheetId="1" state="visible" r:id="rId2"/>
  </sheets>
  <definedNames>
    <definedName function="false" hidden="false" localSheetId="0" name="_xlnm.Print_Area" vbProcedure="false">'СРЕД год'!$A$2:$S$89</definedName>
    <definedName function="false" hidden="true" localSheetId="0" name="_xlnm._FilterDatabase" vbProcedure="false">'СРЕД год'!$A$8:$AC$81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Gniteeva:
</t>
        </r>
        <r>
          <rPr>
            <sz val="9"/>
            <color rgb="FF000000"/>
            <rFont val="Tahoma"/>
            <family val="2"/>
            <charset val="204"/>
          </rPr>
          <t xml:space="preserve">количество знаков после запятой в нормативе с учетом понижающего коэффициента указывается в соответствии с постановлением органа местного самоуправления об утверждении понижающих коэффициентов</t>
        </r>
      </text>
    </comment>
  </commentList>
</comments>
</file>

<file path=xl/sharedStrings.xml><?xml version="1.0" encoding="utf-8"?>
<sst xmlns="http://schemas.openxmlformats.org/spreadsheetml/2006/main" count="267" uniqueCount="80">
  <si>
    <t xml:space="preserve">Приложение № 1</t>
  </si>
  <si>
    <t xml:space="preserve">  РАСЧЕТ ПРЕДЕЛЬНОГО ИНДЕКСА ИЗМЕНЕНИЯ РАЗМЕРА ПЛАТЫ ГРАЖДАН ЗА КОММУНАЛЬНЫЕ УСЛУГИ
в среднем по муниципальному образованию Поляковское сельское поселение Неклиновского района района Ростовской области
на декабрь 2022 года </t>
  </si>
  <si>
    <t xml:space="preserve">Наименование ресурсоснабжающей организации</t>
  </si>
  <si>
    <t xml:space="preserve">Наличие / отсутствие приборов учета </t>
  </si>
  <si>
    <t xml:space="preserve">Показатели на ноябрь 2022  года</t>
  </si>
  <si>
    <t xml:space="preserve">Показатели на декабрь 2022 года</t>
  </si>
  <si>
    <t xml:space="preserve"> индекс изменения платы граждан за коммунальные услуги в декабре 2022 г. К ноябрю  2022 г.,% </t>
  </si>
  <si>
    <t xml:space="preserve">ЭОТ (с НДС), руб/ ед.изм.</t>
  </si>
  <si>
    <t xml:space="preserve">Тариф для расчета размера платы 
(с НДС), 
руб./ед. изм.</t>
  </si>
  <si>
    <t xml:space="preserve">Объем потребления коммунальных услуг населением (тыс. ед.изм.)</t>
  </si>
  <si>
    <t xml:space="preserve">Выручка 
(тыс. руб.)</t>
  </si>
  <si>
    <t xml:space="preserve">Тариф для расчета размера платы граждан 
(с НДС), 
руб./ед. изм.</t>
  </si>
  <si>
    <t xml:space="preserve">Объем потребления коммунальных услуг населением 
(тыс. ед.изм.)</t>
  </si>
  <si>
    <t xml:space="preserve">ИТОГО объем</t>
  </si>
  <si>
    <t xml:space="preserve">при отсутствии приборов учета</t>
  </si>
  <si>
    <t xml:space="preserve">норматив с учетом понижающего коэффициента*</t>
  </si>
  <si>
    <t xml:space="preserve">установленный норматив </t>
  </si>
  <si>
    <t xml:space="preserve">понижающий коэффициент к нормативу 
(при наличии)</t>
  </si>
  <si>
    <t xml:space="preserve">количество человек / площадь помещения</t>
  </si>
  <si>
    <t xml:space="preserve">норматив с учетом понижающего коэффициента</t>
  </si>
  <si>
    <t xml:space="preserve">Раздел 1. Холодное водоснабжение</t>
  </si>
  <si>
    <t xml:space="preserve">1.МУП"Водоканал  Неклиновского района "(питьевая вода)</t>
  </si>
  <si>
    <t xml:space="preserve">при наличии ПУ</t>
  </si>
  <si>
    <t xml:space="preserve">х</t>
  </si>
  <si>
    <t xml:space="preserve">при отсутствии ПУ</t>
  </si>
  <si>
    <t xml:space="preserve">Итого по РСО 1.</t>
  </si>
  <si>
    <t xml:space="preserve">2.МУП"Водоканал  Неклиновского района "(техническая вода)</t>
  </si>
  <si>
    <t xml:space="preserve">Итого по РСО 2.</t>
  </si>
  <si>
    <t xml:space="preserve">3.МУП"Водоканал  Неклиновского района "(Русский Колодец")</t>
  </si>
  <si>
    <t xml:space="preserve">Итого по РСО 3.</t>
  </si>
  <si>
    <t xml:space="preserve">4.МУП"ВОДОКАНАЛ Неклиновского района "(х.Христофоровка)</t>
  </si>
  <si>
    <t xml:space="preserve">Итого по РСО 4.</t>
  </si>
  <si>
    <t xml:space="preserve">Итого по холодному водоснабжению:</t>
  </si>
  <si>
    <t xml:space="preserve">Раздел 2. Водоотведение</t>
  </si>
  <si>
    <t xml:space="preserve">1.</t>
  </si>
  <si>
    <t xml:space="preserve">2.</t>
  </si>
  <si>
    <t xml:space="preserve">Итого по водоотведению:</t>
  </si>
  <si>
    <t xml:space="preserve">Раздел 3. Горячее водоснабжение</t>
  </si>
  <si>
    <t xml:space="preserve">компонент на холодную воду (теплоноситель)</t>
  </si>
  <si>
    <t xml:space="preserve">компонент на тепловую энергию</t>
  </si>
  <si>
    <t xml:space="preserve">Итого по компоненту на ХВС (теплоноситель)</t>
  </si>
  <si>
    <t xml:space="preserve">Итого по компоненту на тепловую энергию</t>
  </si>
  <si>
    <t xml:space="preserve">Итого по горячему водоснабжению:</t>
  </si>
  <si>
    <t xml:space="preserve">Раздел 4. Централизованное отопление</t>
  </si>
  <si>
    <t xml:space="preserve">Итого по отоплению:</t>
  </si>
  <si>
    <t xml:space="preserve">Раздел 5. Электроснабжение (в пределах социальной нормы потребления)</t>
  </si>
  <si>
    <t xml:space="preserve">1.1.ПАО "ТНС энерго Ростов-на-Дону"</t>
  </si>
  <si>
    <t xml:space="preserve">Одноставочный тариф</t>
  </si>
  <si>
    <t xml:space="preserve">2 зоны суток: дневная зона</t>
  </si>
  <si>
    <t xml:space="preserve">2 зоны суток: ночная зона</t>
  </si>
  <si>
    <t xml:space="preserve">3 зоны суток:: пиковая зона</t>
  </si>
  <si>
    <t xml:space="preserve">3 зоны суток:: полупиковая зона</t>
  </si>
  <si>
    <t xml:space="preserve">3 зоны суток:: ночная зона</t>
  </si>
  <si>
    <t xml:space="preserve">Итого по электроснабжению:</t>
  </si>
  <si>
    <t xml:space="preserve">Раздел 6. Газоснабжение (сетевой газ)</t>
  </si>
  <si>
    <t xml:space="preserve">1.ООО "Газппром межрегионгаз "Ростов-на-Дону"1.</t>
  </si>
  <si>
    <t xml:space="preserve">при наличии ПУ:</t>
  </si>
  <si>
    <t xml:space="preserve">приготовление пищи и нагрев воды с  использованием газовой плиты (в отсутствие других направлений использования газа)</t>
  </si>
  <si>
    <t xml:space="preserve">приготовление пищи и нагрев воды с  использованием газовой плиты и нагрев воды с использованием газового    водонагревателя при отсутствии центрального горячего водоснабжения (в отсутствие других направлений использования газа)</t>
  </si>
  <si>
    <t xml:space="preserve"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</si>
  <si>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 xml:space="preserve">при отсутствии ПУ:</t>
  </si>
  <si>
    <t xml:space="preserve">на приготовление пищи</t>
  </si>
  <si>
    <t xml:space="preserve"> на подогрев воды</t>
  </si>
  <si>
    <t xml:space="preserve">: на отопление</t>
  </si>
  <si>
    <t xml:space="preserve">Итого по газоснабжению (сетевой газ):</t>
  </si>
  <si>
    <t xml:space="preserve">Раздел 7. Газоснабжение (сжиженный газ)</t>
  </si>
  <si>
    <t xml:space="preserve">Итого по отоплению твердым топливом:</t>
  </si>
  <si>
    <t xml:space="preserve">Раздел 8. Отопление твердым топливом</t>
  </si>
  <si>
    <t xml:space="preserve">1. .ОАО. "Донуголь"</t>
  </si>
  <si>
    <t xml:space="preserve">марка угля АМ</t>
  </si>
  <si>
    <t xml:space="preserve">2. .ОАО. "Донуголь"</t>
  </si>
  <si>
    <t xml:space="preserve">марка угля АО</t>
  </si>
  <si>
    <t xml:space="preserve">Раздел 9. Обращение с твердыми коммунальными отходами</t>
  </si>
  <si>
    <t xml:space="preserve">ООО"Экотранс"</t>
  </si>
  <si>
    <t xml:space="preserve">МКД</t>
  </si>
  <si>
    <t xml:space="preserve">ЧД</t>
  </si>
  <si>
    <t xml:space="preserve">Итого по обращению с ТКО:</t>
  </si>
  <si>
    <t xml:space="preserve">ИТОГО плата за коммунальные услуги</t>
  </si>
  <si>
    <t xml:space="preserve">Глава Администрации Поляковского сельского поселения_________________________________________________  /А.Н.Галицкий_/</t>
  </si>
  <si>
    <t xml:space="preserve">(подпись, печать)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</si>
</sst>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000"/>
    <numFmt numFmtId="166" formatCode="#,##0.00"/>
    <numFmt numFmtId="167" formatCode="0.00000"/>
    <numFmt numFmtId="168" formatCode="0.00000%"/>
    <numFmt numFmtId="169" formatCode="0"/>
    <numFmt numFmtId="170" formatCode="#,##0.000000"/>
    <numFmt numFmtId="171" formatCode="0.000000"/>
    <numFmt numFmtId="172" formatCode="0.00"/>
    <numFmt numFmtId="173" formatCode="#,##0.0000"/>
    <numFmt numFmtId="174" formatCode="0.000"/>
  </numFmts>
  <fonts count="2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2"/>
      <name val="Times New Roman"/>
      <family val="1"/>
      <charset val="204"/>
    </font>
    <font>
      <b val="true"/>
      <sz val="9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b val="true"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 val="true"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DBEEF4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3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C90"/>
  <sheetViews>
    <sheetView showFormulas="false" showGridLines="true" showRowColHeaders="true" showZeros="true" rightToLeft="false" tabSelected="true" showOutlineSymbols="true" defaultGridColor="true" view="normal" topLeftCell="A64" colorId="64" zoomScale="70" zoomScaleNormal="70" zoomScalePageLayoutView="100" workbookViewId="0">
      <selection pane="topLeft" activeCell="G88" activeCellId="0" sqref="A88:K90"/>
    </sheetView>
  </sheetViews>
  <sheetFormatPr defaultRowHeight="15.75" zeroHeight="false" outlineLevelRow="0" outlineLevelCol="0"/>
  <cols>
    <col collapsed="false" customWidth="true" hidden="false" outlineLevel="0" max="1" min="1" style="1" width="26.14"/>
    <col collapsed="false" customWidth="true" hidden="false" outlineLevel="0" max="2" min="2" style="2" width="15.15"/>
    <col collapsed="false" customWidth="true" hidden="false" outlineLevel="0" max="3" min="3" style="1" width="13.14"/>
    <col collapsed="false" customWidth="true" hidden="false" outlineLevel="0" max="4" min="4" style="1" width="14.43"/>
    <col collapsed="false" customWidth="true" hidden="false" outlineLevel="0" max="5" min="5" style="3" width="13.86"/>
    <col collapsed="false" customWidth="true" hidden="false" outlineLevel="0" max="6" min="6" style="1" width="13.86"/>
    <col collapsed="false" customWidth="true" hidden="false" outlineLevel="0" max="7" min="7" style="1" width="10.14"/>
    <col collapsed="false" customWidth="true" hidden="false" outlineLevel="0" max="8" min="8" style="1" width="15"/>
    <col collapsed="false" customWidth="true" hidden="false" outlineLevel="0" max="9" min="9" style="1" width="14.28"/>
    <col collapsed="false" customWidth="true" hidden="false" outlineLevel="0" max="10" min="10" style="4" width="14.43"/>
    <col collapsed="false" customWidth="true" hidden="false" outlineLevel="0" max="11" min="11" style="1" width="14.15"/>
    <col collapsed="false" customWidth="true" hidden="false" outlineLevel="0" max="12" min="12" style="1" width="15.42"/>
    <col collapsed="false" customWidth="true" hidden="false" outlineLevel="0" max="13" min="13" style="5" width="14.57"/>
    <col collapsed="false" customWidth="true" hidden="false" outlineLevel="0" max="14" min="14" style="1" width="14.57"/>
    <col collapsed="false" customWidth="true" hidden="false" outlineLevel="0" max="15" min="15" style="1" width="9.14"/>
    <col collapsed="false" customWidth="true" hidden="false" outlineLevel="0" max="16" min="16" style="1" width="14.7"/>
    <col collapsed="false" customWidth="true" hidden="false" outlineLevel="0" max="17" min="17" style="1" width="13.14"/>
    <col collapsed="false" customWidth="true" hidden="false" outlineLevel="0" max="18" min="18" style="4" width="14.43"/>
    <col collapsed="false" customWidth="true" hidden="false" outlineLevel="0" max="19" min="19" style="6" width="16.86"/>
    <col collapsed="false" customWidth="true" hidden="false" outlineLevel="0" max="1025" min="20" style="0" width="8.67"/>
  </cols>
  <sheetData>
    <row r="1" customFormat="false" ht="15.75" hidden="false" customHeight="true" outlineLevel="0" collapsed="false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</row>
    <row r="2" customFormat="false" ht="54" hidden="false" customHeight="true" outlineLevel="0" collapsed="false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8"/>
      <c r="U2" s="8"/>
      <c r="V2" s="8"/>
      <c r="W2" s="8"/>
      <c r="X2" s="8"/>
      <c r="Y2" s="8"/>
      <c r="Z2" s="8"/>
      <c r="AA2" s="8"/>
      <c r="AB2" s="8"/>
      <c r="AC2" s="8"/>
    </row>
    <row r="3" customFormat="false" ht="16.5" hidden="false" customHeight="false" outlineLevel="0" collapsed="false">
      <c r="A3" s="10"/>
      <c r="B3" s="11"/>
      <c r="C3" s="10"/>
      <c r="D3" s="10"/>
      <c r="E3" s="12"/>
      <c r="F3" s="10"/>
      <c r="G3" s="10"/>
      <c r="H3" s="10"/>
      <c r="I3" s="10"/>
      <c r="J3" s="13"/>
      <c r="K3" s="10"/>
      <c r="L3" s="10"/>
      <c r="M3" s="14"/>
      <c r="N3" s="10"/>
      <c r="O3" s="10"/>
      <c r="P3" s="10"/>
      <c r="Q3" s="10"/>
      <c r="R3" s="13"/>
      <c r="S3" s="15"/>
      <c r="T3" s="8"/>
      <c r="U3" s="8"/>
      <c r="V3" s="8"/>
      <c r="W3" s="8"/>
      <c r="X3" s="8"/>
      <c r="Y3" s="8"/>
      <c r="Z3" s="8"/>
      <c r="AA3" s="8"/>
      <c r="AB3" s="8"/>
      <c r="AC3" s="8"/>
    </row>
    <row r="4" customFormat="false" ht="27" hidden="false" customHeight="true" outlineLevel="0" collapsed="false">
      <c r="A4" s="16" t="s">
        <v>2</v>
      </c>
      <c r="B4" s="17" t="s">
        <v>3</v>
      </c>
      <c r="C4" s="18" t="s">
        <v>4</v>
      </c>
      <c r="D4" s="18"/>
      <c r="E4" s="18"/>
      <c r="F4" s="18"/>
      <c r="G4" s="18"/>
      <c r="H4" s="18"/>
      <c r="I4" s="18"/>
      <c r="J4" s="18"/>
      <c r="K4" s="19" t="s">
        <v>5</v>
      </c>
      <c r="L4" s="19"/>
      <c r="M4" s="19"/>
      <c r="N4" s="19"/>
      <c r="O4" s="19"/>
      <c r="P4" s="19"/>
      <c r="Q4" s="19"/>
      <c r="R4" s="19"/>
      <c r="S4" s="20" t="s">
        <v>6</v>
      </c>
      <c r="T4" s="8"/>
      <c r="U4" s="8"/>
      <c r="V4" s="8"/>
      <c r="W4" s="8"/>
      <c r="X4" s="8"/>
      <c r="Y4" s="8"/>
      <c r="Z4" s="8"/>
      <c r="AA4" s="8"/>
      <c r="AB4" s="8"/>
      <c r="AC4" s="8"/>
    </row>
    <row r="5" customFormat="false" ht="32.25" hidden="false" customHeight="true" outlineLevel="0" collapsed="false">
      <c r="A5" s="16"/>
      <c r="B5" s="17"/>
      <c r="C5" s="21" t="s">
        <v>7</v>
      </c>
      <c r="D5" s="21" t="s">
        <v>8</v>
      </c>
      <c r="E5" s="22" t="s">
        <v>9</v>
      </c>
      <c r="F5" s="22"/>
      <c r="G5" s="22"/>
      <c r="H5" s="22"/>
      <c r="I5" s="22"/>
      <c r="J5" s="23" t="s">
        <v>10</v>
      </c>
      <c r="K5" s="24" t="s">
        <v>7</v>
      </c>
      <c r="L5" s="21" t="s">
        <v>11</v>
      </c>
      <c r="M5" s="22" t="s">
        <v>12</v>
      </c>
      <c r="N5" s="22"/>
      <c r="O5" s="22"/>
      <c r="P5" s="22"/>
      <c r="Q5" s="22"/>
      <c r="R5" s="23" t="s">
        <v>10</v>
      </c>
      <c r="S5" s="20"/>
      <c r="T5" s="8"/>
      <c r="U5" s="8"/>
      <c r="V5" s="8"/>
      <c r="W5" s="8"/>
      <c r="X5" s="8"/>
      <c r="Y5" s="8"/>
      <c r="Z5" s="8"/>
      <c r="AA5" s="8"/>
      <c r="AB5" s="8"/>
      <c r="AC5" s="8"/>
    </row>
    <row r="6" customFormat="false" ht="23.25" hidden="false" customHeight="true" outlineLevel="0" collapsed="false">
      <c r="A6" s="16"/>
      <c r="B6" s="17"/>
      <c r="C6" s="21"/>
      <c r="D6" s="21"/>
      <c r="E6" s="25" t="s">
        <v>13</v>
      </c>
      <c r="F6" s="22" t="s">
        <v>14</v>
      </c>
      <c r="G6" s="22"/>
      <c r="H6" s="22"/>
      <c r="I6" s="22"/>
      <c r="J6" s="23"/>
      <c r="K6" s="24"/>
      <c r="L6" s="21"/>
      <c r="M6" s="26" t="s">
        <v>13</v>
      </c>
      <c r="N6" s="22"/>
      <c r="O6" s="22" t="s">
        <v>14</v>
      </c>
      <c r="P6" s="22"/>
      <c r="Q6" s="22"/>
      <c r="R6" s="23"/>
      <c r="S6" s="20"/>
      <c r="T6" s="8"/>
      <c r="U6" s="8"/>
      <c r="V6" s="8"/>
      <c r="W6" s="8"/>
      <c r="X6" s="8"/>
      <c r="Y6" s="8"/>
      <c r="Z6" s="8"/>
      <c r="AA6" s="8"/>
      <c r="AB6" s="8"/>
      <c r="AC6" s="8"/>
    </row>
    <row r="7" customFormat="false" ht="64.5" hidden="false" customHeight="false" outlineLevel="0" collapsed="false">
      <c r="A7" s="16"/>
      <c r="B7" s="17"/>
      <c r="C7" s="21"/>
      <c r="D7" s="21"/>
      <c r="E7" s="25"/>
      <c r="F7" s="27" t="s">
        <v>15</v>
      </c>
      <c r="G7" s="28" t="s">
        <v>16</v>
      </c>
      <c r="H7" s="28" t="s">
        <v>17</v>
      </c>
      <c r="I7" s="28" t="s">
        <v>18</v>
      </c>
      <c r="J7" s="23"/>
      <c r="K7" s="24"/>
      <c r="L7" s="21"/>
      <c r="M7" s="26"/>
      <c r="N7" s="27" t="s">
        <v>19</v>
      </c>
      <c r="O7" s="28" t="s">
        <v>16</v>
      </c>
      <c r="P7" s="28" t="s">
        <v>17</v>
      </c>
      <c r="Q7" s="28" t="s">
        <v>18</v>
      </c>
      <c r="R7" s="23"/>
      <c r="S7" s="20"/>
      <c r="T7" s="8"/>
      <c r="U7" s="8"/>
      <c r="V7" s="8"/>
      <c r="W7" s="8"/>
      <c r="X7" s="8"/>
      <c r="Y7" s="8"/>
      <c r="Z7" s="8"/>
      <c r="AA7" s="8"/>
      <c r="AB7" s="8"/>
      <c r="AC7" s="8"/>
    </row>
    <row r="8" s="35" customFormat="true" ht="15.75" hidden="false" customHeight="false" outlineLevel="0" collapsed="false">
      <c r="A8" s="29" t="n">
        <v>1</v>
      </c>
      <c r="B8" s="30" t="n">
        <v>2</v>
      </c>
      <c r="C8" s="31" t="n">
        <v>3</v>
      </c>
      <c r="D8" s="31" t="n">
        <v>4</v>
      </c>
      <c r="E8" s="31" t="n">
        <v>5</v>
      </c>
      <c r="F8" s="31" t="n">
        <v>6</v>
      </c>
      <c r="G8" s="31" t="n">
        <v>7</v>
      </c>
      <c r="H8" s="31" t="n">
        <v>8</v>
      </c>
      <c r="I8" s="31" t="n">
        <v>9</v>
      </c>
      <c r="J8" s="32" t="n">
        <v>10</v>
      </c>
      <c r="K8" s="29" t="n">
        <v>11</v>
      </c>
      <c r="L8" s="31" t="n">
        <v>12</v>
      </c>
      <c r="M8" s="31" t="n">
        <v>13</v>
      </c>
      <c r="N8" s="31" t="n">
        <v>14</v>
      </c>
      <c r="O8" s="31" t="n">
        <v>15</v>
      </c>
      <c r="P8" s="31" t="n">
        <v>16</v>
      </c>
      <c r="Q8" s="31" t="n">
        <v>17</v>
      </c>
      <c r="R8" s="32" t="n">
        <v>18</v>
      </c>
      <c r="S8" s="33" t="n">
        <v>0.19</v>
      </c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customFormat="false" ht="15.75" hidden="false" customHeight="true" outlineLevel="0" collapsed="false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8"/>
      <c r="U9" s="8"/>
      <c r="V9" s="8"/>
      <c r="W9" s="8"/>
      <c r="X9" s="8"/>
      <c r="Y9" s="8"/>
      <c r="Z9" s="8"/>
      <c r="AA9" s="8"/>
      <c r="AB9" s="8"/>
      <c r="AC9" s="8"/>
    </row>
    <row r="10" customFormat="false" ht="15.75" hidden="false" customHeight="true" outlineLevel="0" collapsed="false">
      <c r="A10" s="36" t="s">
        <v>21</v>
      </c>
      <c r="B10" s="37" t="s">
        <v>22</v>
      </c>
      <c r="C10" s="22" t="n">
        <v>84.04</v>
      </c>
      <c r="D10" s="22" t="n">
        <v>72.81</v>
      </c>
      <c r="E10" s="38" t="n">
        <f aca="false">32.953179/12</f>
        <v>2.74609825</v>
      </c>
      <c r="F10" s="22"/>
      <c r="G10" s="39" t="s">
        <v>23</v>
      </c>
      <c r="H10" s="39"/>
      <c r="I10" s="39" t="s">
        <v>23</v>
      </c>
      <c r="J10" s="40" t="n">
        <f aca="false">D10*E10</f>
        <v>199.9434135825</v>
      </c>
      <c r="K10" s="41" t="n">
        <v>87.12</v>
      </c>
      <c r="L10" s="41" t="n">
        <f aca="false">ROUNDDOWN(D10*1.09,2)</f>
        <v>79.36</v>
      </c>
      <c r="M10" s="42" t="n">
        <f aca="false">E10</f>
        <v>2.74609825</v>
      </c>
      <c r="N10" s="22"/>
      <c r="O10" s="39" t="s">
        <v>23</v>
      </c>
      <c r="P10" s="39" t="s">
        <v>23</v>
      </c>
      <c r="Q10" s="39" t="s">
        <v>23</v>
      </c>
      <c r="R10" s="40" t="n">
        <f aca="false">L10*M10</f>
        <v>217.93035712</v>
      </c>
      <c r="S10" s="43" t="n">
        <f aca="false">R10/J10</f>
        <v>1.08996017030628</v>
      </c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customFormat="false" ht="15.75" hidden="false" customHeight="false" outlineLevel="0" collapsed="false">
      <c r="A11" s="36"/>
      <c r="B11" s="37" t="s">
        <v>24</v>
      </c>
      <c r="C11" s="22" t="n">
        <v>84.04</v>
      </c>
      <c r="D11" s="22" t="n">
        <v>72.81</v>
      </c>
      <c r="E11" s="44" t="n">
        <f aca="false">F11*I11/1000</f>
        <v>0.03702</v>
      </c>
      <c r="F11" s="45" t="n">
        <f aca="false">ROUND(G11*H11,2)</f>
        <v>6.17</v>
      </c>
      <c r="G11" s="22" t="n">
        <v>7.46</v>
      </c>
      <c r="H11" s="22" t="n">
        <v>0.82734</v>
      </c>
      <c r="I11" s="22" t="n">
        <v>6</v>
      </c>
      <c r="J11" s="40" t="n">
        <f aca="false">D11*E11</f>
        <v>2.6954262</v>
      </c>
      <c r="K11" s="41" t="n">
        <v>87.12</v>
      </c>
      <c r="L11" s="41" t="n">
        <f aca="false">ROUNDDOWN(D11*1.09,2)</f>
        <v>79.36</v>
      </c>
      <c r="M11" s="45" t="n">
        <f aca="false">N11*Q11/1000</f>
        <v>0.03702</v>
      </c>
      <c r="N11" s="46" t="n">
        <f aca="false">ROUND(O11*P11,2)</f>
        <v>6.17</v>
      </c>
      <c r="O11" s="22" t="n">
        <f aca="false">G11</f>
        <v>7.46</v>
      </c>
      <c r="P11" s="22" t="n">
        <v>0.82734</v>
      </c>
      <c r="Q11" s="22" t="n">
        <v>6</v>
      </c>
      <c r="R11" s="40" t="n">
        <f aca="false">L11*M11</f>
        <v>2.9379072</v>
      </c>
      <c r="S11" s="43" t="n">
        <f aca="false">R11/J11</f>
        <v>1.08996017030628</v>
      </c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customFormat="false" ht="23.25" hidden="false" customHeight="true" outlineLevel="0" collapsed="false">
      <c r="A12" s="36"/>
      <c r="B12" s="37" t="s">
        <v>24</v>
      </c>
      <c r="C12" s="22"/>
      <c r="D12" s="22"/>
      <c r="E12" s="44" t="n">
        <f aca="false">F12*I12/1000</f>
        <v>0</v>
      </c>
      <c r="F12" s="45" t="n">
        <f aca="false">ROUND(G12*H12,5)</f>
        <v>0</v>
      </c>
      <c r="G12" s="22"/>
      <c r="H12" s="22"/>
      <c r="I12" s="22"/>
      <c r="J12" s="40" t="n">
        <f aca="false">D12*E12</f>
        <v>0</v>
      </c>
      <c r="K12" s="41"/>
      <c r="L12" s="22"/>
      <c r="M12" s="45" t="n">
        <f aca="false">N12*Q12*12/1000</f>
        <v>0</v>
      </c>
      <c r="N12" s="22" t="n">
        <f aca="false">ROUND(O12*P12,5)</f>
        <v>0</v>
      </c>
      <c r="O12" s="22" t="n">
        <f aca="false">G12</f>
        <v>0</v>
      </c>
      <c r="P12" s="22"/>
      <c r="Q12" s="22" t="n">
        <f aca="false">I12</f>
        <v>0</v>
      </c>
      <c r="R12" s="40" t="n">
        <f aca="false">L12*M12</f>
        <v>0</v>
      </c>
      <c r="S12" s="43" t="e">
        <f aca="false">R12/J12</f>
        <v>#DIV/0!</v>
      </c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customFormat="false" ht="15.75" hidden="false" customHeight="true" outlineLevel="0" collapsed="false">
      <c r="A13" s="47" t="s">
        <v>25</v>
      </c>
      <c r="B13" s="48"/>
      <c r="C13" s="49"/>
      <c r="D13" s="49"/>
      <c r="E13" s="50" t="n">
        <f aca="false">E10+E11+E12</f>
        <v>2.78311825</v>
      </c>
      <c r="F13" s="49"/>
      <c r="G13" s="49"/>
      <c r="H13" s="49"/>
      <c r="I13" s="49"/>
      <c r="J13" s="51" t="n">
        <f aca="false">SUM(J10:J12)</f>
        <v>202.6388397825</v>
      </c>
      <c r="K13" s="52"/>
      <c r="L13" s="49"/>
      <c r="M13" s="53" t="n">
        <f aca="false">M10+M11+M12</f>
        <v>2.78311825</v>
      </c>
      <c r="N13" s="49"/>
      <c r="O13" s="49"/>
      <c r="P13" s="49"/>
      <c r="Q13" s="49"/>
      <c r="R13" s="51" t="n">
        <f aca="false">SUM(R10:R12)</f>
        <v>220.86826432</v>
      </c>
      <c r="S13" s="43" t="n">
        <f aca="false">R13/J13</f>
        <v>1.08996017030628</v>
      </c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customFormat="false" ht="15.75" hidden="false" customHeight="true" outlineLevel="0" collapsed="false">
      <c r="A14" s="36" t="s">
        <v>26</v>
      </c>
      <c r="B14" s="37" t="s">
        <v>22</v>
      </c>
      <c r="C14" s="22" t="n">
        <v>23.04</v>
      </c>
      <c r="D14" s="22" t="n">
        <v>23.04</v>
      </c>
      <c r="E14" s="44" t="n">
        <f aca="false">17.93112/12</f>
        <v>1.49426</v>
      </c>
      <c r="F14" s="22"/>
      <c r="G14" s="39" t="s">
        <v>23</v>
      </c>
      <c r="H14" s="39"/>
      <c r="I14" s="39" t="s">
        <v>23</v>
      </c>
      <c r="J14" s="40" t="n">
        <f aca="false">D14*E14</f>
        <v>34.4277504</v>
      </c>
      <c r="K14" s="41" t="n">
        <v>29.25</v>
      </c>
      <c r="L14" s="41" t="n">
        <f aca="false">ROUNDDOWN(D14*1.09,2)</f>
        <v>25.11</v>
      </c>
      <c r="M14" s="45" t="n">
        <f aca="false">17.93112/12</f>
        <v>1.49426</v>
      </c>
      <c r="N14" s="22"/>
      <c r="O14" s="39" t="s">
        <v>23</v>
      </c>
      <c r="P14" s="39" t="s">
        <v>23</v>
      </c>
      <c r="Q14" s="39" t="s">
        <v>23</v>
      </c>
      <c r="R14" s="40" t="n">
        <f aca="false">L14*M14</f>
        <v>37.5208686</v>
      </c>
      <c r="S14" s="43" t="n">
        <f aca="false">R14/J14</f>
        <v>1.08984375</v>
      </c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customFormat="false" ht="15.75" hidden="false" customHeight="false" outlineLevel="0" collapsed="false">
      <c r="A15" s="36"/>
      <c r="B15" s="37" t="s">
        <v>24</v>
      </c>
      <c r="C15" s="22" t="n">
        <v>23.04</v>
      </c>
      <c r="D15" s="22" t="n">
        <v>23.04</v>
      </c>
      <c r="E15" s="44" t="n">
        <f aca="false">F15*I15/1000</f>
        <v>0.32824</v>
      </c>
      <c r="F15" s="22" t="n">
        <f aca="false">ROUND(G15*H15,2)</f>
        <v>7.46</v>
      </c>
      <c r="G15" s="22" t="n">
        <v>7.46</v>
      </c>
      <c r="H15" s="22" t="n">
        <v>1</v>
      </c>
      <c r="I15" s="22" t="n">
        <v>44</v>
      </c>
      <c r="J15" s="40" t="n">
        <f aca="false">D15*E15</f>
        <v>7.5626496</v>
      </c>
      <c r="K15" s="41" t="n">
        <v>29.25</v>
      </c>
      <c r="L15" s="41" t="n">
        <f aca="false">ROUNDDOWN(D15*1.09,2)</f>
        <v>25.11</v>
      </c>
      <c r="M15" s="45" t="n">
        <f aca="false">N15*Q15/1000</f>
        <v>0.32824</v>
      </c>
      <c r="N15" s="22" t="n">
        <f aca="false">ROUND(O15*P15,2)</f>
        <v>7.46</v>
      </c>
      <c r="O15" s="22" t="n">
        <f aca="false">G15</f>
        <v>7.46</v>
      </c>
      <c r="P15" s="22" t="n">
        <v>1</v>
      </c>
      <c r="Q15" s="22" t="n">
        <v>44</v>
      </c>
      <c r="R15" s="40" t="n">
        <f aca="false">L14*M15</f>
        <v>8.2421064</v>
      </c>
      <c r="S15" s="43" t="n">
        <f aca="false">R15/J15</f>
        <v>1.08984375</v>
      </c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customFormat="false" ht="15.75" hidden="false" customHeight="false" outlineLevel="0" collapsed="false">
      <c r="A16" s="36"/>
      <c r="B16" s="37" t="s">
        <v>24</v>
      </c>
      <c r="C16" s="22"/>
      <c r="D16" s="22"/>
      <c r="E16" s="44" t="n">
        <f aca="false">F16*I16*12/1000</f>
        <v>0</v>
      </c>
      <c r="F16" s="22" t="n">
        <f aca="false">ROUND(G16*H16,5)</f>
        <v>0</v>
      </c>
      <c r="G16" s="22"/>
      <c r="H16" s="22"/>
      <c r="I16" s="22"/>
      <c r="J16" s="40" t="n">
        <f aca="false">D16*E16</f>
        <v>0</v>
      </c>
      <c r="K16" s="41"/>
      <c r="L16" s="22"/>
      <c r="M16" s="45"/>
      <c r="N16" s="22"/>
      <c r="O16" s="22"/>
      <c r="P16" s="22"/>
      <c r="Q16" s="22"/>
      <c r="R16" s="40"/>
      <c r="S16" s="43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customFormat="false" ht="23.25" hidden="false" customHeight="true" outlineLevel="0" collapsed="false">
      <c r="A17" s="36"/>
      <c r="B17" s="37" t="s">
        <v>24</v>
      </c>
      <c r="C17" s="22"/>
      <c r="D17" s="22"/>
      <c r="E17" s="44" t="n">
        <f aca="false">F17*I17*12/1000</f>
        <v>0</v>
      </c>
      <c r="F17" s="22" t="n">
        <f aca="false">ROUND(G17*H17,5)</f>
        <v>0</v>
      </c>
      <c r="G17" s="22"/>
      <c r="H17" s="22"/>
      <c r="I17" s="22"/>
      <c r="J17" s="40" t="n">
        <f aca="false">D17*E17</f>
        <v>0</v>
      </c>
      <c r="K17" s="41"/>
      <c r="L17" s="22"/>
      <c r="M17" s="45" t="n">
        <f aca="false">N17*Q17*12/1000</f>
        <v>0</v>
      </c>
      <c r="N17" s="22" t="n">
        <f aca="false">ROUND(O17*P17,5)</f>
        <v>0</v>
      </c>
      <c r="O17" s="22" t="n">
        <f aca="false">G17</f>
        <v>0</v>
      </c>
      <c r="P17" s="22"/>
      <c r="Q17" s="22" t="n">
        <f aca="false">I17</f>
        <v>0</v>
      </c>
      <c r="R17" s="40" t="n">
        <f aca="false">L17*M17</f>
        <v>0</v>
      </c>
      <c r="S17" s="43" t="e">
        <f aca="false">R17/J17</f>
        <v>#DIV/0!</v>
      </c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="58" customFormat="true" ht="15.75" hidden="false" customHeight="true" outlineLevel="0" collapsed="false">
      <c r="A18" s="47" t="s">
        <v>27</v>
      </c>
      <c r="B18" s="48"/>
      <c r="C18" s="49"/>
      <c r="D18" s="49"/>
      <c r="E18" s="54" t="n">
        <f aca="false">E14+E15+E16+E17</f>
        <v>1.8225</v>
      </c>
      <c r="F18" s="49"/>
      <c r="G18" s="49"/>
      <c r="H18" s="49"/>
      <c r="I18" s="49"/>
      <c r="J18" s="51" t="n">
        <f aca="false">SUM(J14:J17)</f>
        <v>41.9904</v>
      </c>
      <c r="K18" s="52"/>
      <c r="L18" s="49"/>
      <c r="M18" s="55" t="n">
        <f aca="false">M14+M15+M17</f>
        <v>1.8225</v>
      </c>
      <c r="N18" s="49"/>
      <c r="O18" s="49"/>
      <c r="P18" s="49"/>
      <c r="Q18" s="49"/>
      <c r="R18" s="51" t="n">
        <f aca="false">SUM(R14:R17)</f>
        <v>45.762975</v>
      </c>
      <c r="S18" s="56" t="n">
        <f aca="false">R18/J18</f>
        <v>1.08984375</v>
      </c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customFormat="false" ht="15.75" hidden="false" customHeight="true" outlineLevel="0" collapsed="false">
      <c r="A19" s="36" t="s">
        <v>28</v>
      </c>
      <c r="B19" s="37" t="s">
        <v>22</v>
      </c>
      <c r="C19" s="22" t="n">
        <v>49.25</v>
      </c>
      <c r="D19" s="22" t="n">
        <v>29.16</v>
      </c>
      <c r="E19" s="44" t="n">
        <f aca="false">17.851104/12</f>
        <v>1.487592</v>
      </c>
      <c r="F19" s="22"/>
      <c r="G19" s="39" t="s">
        <v>23</v>
      </c>
      <c r="H19" s="39"/>
      <c r="I19" s="39" t="s">
        <v>23</v>
      </c>
      <c r="J19" s="40" t="n">
        <f aca="false">D19*E19</f>
        <v>43.37818272</v>
      </c>
      <c r="K19" s="41" t="n">
        <v>51.7</v>
      </c>
      <c r="L19" s="41" t="n">
        <f aca="false">ROUNDDOWN(D19*1.09,2)</f>
        <v>31.78</v>
      </c>
      <c r="M19" s="45" t="n">
        <f aca="false">17.851104/12</f>
        <v>1.487592</v>
      </c>
      <c r="N19" s="22"/>
      <c r="O19" s="39" t="s">
        <v>23</v>
      </c>
      <c r="P19" s="39" t="s">
        <v>23</v>
      </c>
      <c r="Q19" s="39" t="s">
        <v>23</v>
      </c>
      <c r="R19" s="40" t="n">
        <f aca="false">L19*M19</f>
        <v>47.27567376</v>
      </c>
      <c r="S19" s="43" t="n">
        <f aca="false">R19/J19</f>
        <v>1.08984910836763</v>
      </c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customFormat="false" ht="15.75" hidden="false" customHeight="false" outlineLevel="0" collapsed="false">
      <c r="A20" s="36"/>
      <c r="B20" s="37" t="s">
        <v>24</v>
      </c>
      <c r="C20" s="22" t="n">
        <v>49.25</v>
      </c>
      <c r="D20" s="22" t="n">
        <v>29.16</v>
      </c>
      <c r="E20" s="44" t="n">
        <f aca="false">F20*I20/1000</f>
        <v>0.352408</v>
      </c>
      <c r="F20" s="59" t="n">
        <v>6.293</v>
      </c>
      <c r="G20" s="22" t="n">
        <v>7.46</v>
      </c>
      <c r="H20" s="22" t="n">
        <v>0.8437</v>
      </c>
      <c r="I20" s="22" t="n">
        <v>56</v>
      </c>
      <c r="J20" s="40" t="n">
        <f aca="false">D20*E20</f>
        <v>10.27621728</v>
      </c>
      <c r="K20" s="41" t="n">
        <v>51.7</v>
      </c>
      <c r="L20" s="41" t="n">
        <f aca="false">ROUNDDOWN(D20*1.09,2)</f>
        <v>31.78</v>
      </c>
      <c r="M20" s="45" t="n">
        <f aca="false">N20*Q20/1000</f>
        <v>0.352464</v>
      </c>
      <c r="N20" s="22" t="n">
        <f aca="false">ROUND(O20*P20,3)</f>
        <v>6.294</v>
      </c>
      <c r="O20" s="22" t="n">
        <f aca="false">G20</f>
        <v>7.46</v>
      </c>
      <c r="P20" s="22" t="n">
        <v>0.8437</v>
      </c>
      <c r="Q20" s="22" t="n">
        <f aca="false">I20</f>
        <v>56</v>
      </c>
      <c r="R20" s="40" t="n">
        <f aca="false">L20*M20</f>
        <v>11.20130592</v>
      </c>
      <c r="S20" s="43" t="n">
        <f aca="false">R20/J20</f>
        <v>1.09002229271664</v>
      </c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customFormat="false" ht="15.75" hidden="false" customHeight="false" outlineLevel="0" collapsed="false">
      <c r="A21" s="36"/>
      <c r="B21" s="37" t="s">
        <v>24</v>
      </c>
      <c r="C21" s="22"/>
      <c r="D21" s="22"/>
      <c r="E21" s="44" t="n">
        <f aca="false">F21*I21*12/1000</f>
        <v>0</v>
      </c>
      <c r="F21" s="45" t="n">
        <f aca="false">ROUND(G21*H21,5)</f>
        <v>0</v>
      </c>
      <c r="G21" s="22"/>
      <c r="H21" s="22"/>
      <c r="I21" s="22"/>
      <c r="J21" s="40" t="n">
        <f aca="false">D21*E21</f>
        <v>0</v>
      </c>
      <c r="K21" s="41"/>
      <c r="L21" s="22"/>
      <c r="M21" s="45" t="n">
        <f aca="false">N21*Q21/1000</f>
        <v>0</v>
      </c>
      <c r="N21" s="22" t="n">
        <f aca="false">ROUND(O21*P21,3)</f>
        <v>0</v>
      </c>
      <c r="O21" s="22" t="n">
        <f aca="false">G21</f>
        <v>0</v>
      </c>
      <c r="P21" s="22"/>
      <c r="Q21" s="22" t="n">
        <f aca="false">I21</f>
        <v>0</v>
      </c>
      <c r="R21" s="40" t="n">
        <f aca="false">L21*M21</f>
        <v>0</v>
      </c>
      <c r="S21" s="43" t="e">
        <f aca="false">R21/J21</f>
        <v>#DIV/0!</v>
      </c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customFormat="false" ht="15.75" hidden="false" customHeight="false" outlineLevel="0" collapsed="false">
      <c r="A22" s="47" t="s">
        <v>29</v>
      </c>
      <c r="B22" s="48"/>
      <c r="C22" s="49"/>
      <c r="D22" s="49"/>
      <c r="E22" s="50" t="n">
        <f aca="false">E19+E20+E21</f>
        <v>1.84</v>
      </c>
      <c r="F22" s="49"/>
      <c r="G22" s="49"/>
      <c r="H22" s="49"/>
      <c r="I22" s="49"/>
      <c r="J22" s="51" t="n">
        <f aca="false">SUM(J19:J21)</f>
        <v>53.6544</v>
      </c>
      <c r="K22" s="52"/>
      <c r="L22" s="49"/>
      <c r="M22" s="55" t="n">
        <f aca="false">M19+M20+M21</f>
        <v>1.840056</v>
      </c>
      <c r="N22" s="49"/>
      <c r="O22" s="49"/>
      <c r="P22" s="49"/>
      <c r="Q22" s="49"/>
      <c r="R22" s="51" t="n">
        <f aca="false">SUM(R19:R21)</f>
        <v>58.47697968</v>
      </c>
      <c r="S22" s="43" t="n">
        <f aca="false">R22/J22</f>
        <v>1.08988227768832</v>
      </c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customFormat="false" ht="15.75" hidden="false" customHeight="true" outlineLevel="0" collapsed="false">
      <c r="A23" s="36" t="s">
        <v>30</v>
      </c>
      <c r="B23" s="37" t="s">
        <v>22</v>
      </c>
      <c r="C23" s="22" t="n">
        <v>49.69</v>
      </c>
      <c r="D23" s="22" t="n">
        <v>44.71</v>
      </c>
      <c r="E23" s="44" t="n">
        <f aca="false">9.439223/12</f>
        <v>0.786601916666667</v>
      </c>
      <c r="F23" s="22"/>
      <c r="G23" s="39" t="s">
        <v>23</v>
      </c>
      <c r="H23" s="39"/>
      <c r="I23" s="39" t="s">
        <v>23</v>
      </c>
      <c r="J23" s="40" t="n">
        <f aca="false">D23*E23</f>
        <v>35.1689716941667</v>
      </c>
      <c r="K23" s="41" t="n">
        <f aca="false">ROUNDDOWN(C23*1.09,2)</f>
        <v>54.16</v>
      </c>
      <c r="L23" s="41" t="n">
        <f aca="false">ROUNDDOWN(D23*1.09,2)</f>
        <v>48.73</v>
      </c>
      <c r="M23" s="45" t="n">
        <f aca="false">9.439223/12</f>
        <v>0.786601916666667</v>
      </c>
      <c r="N23" s="22"/>
      <c r="O23" s="39" t="s">
        <v>23</v>
      </c>
      <c r="P23" s="39" t="s">
        <v>23</v>
      </c>
      <c r="Q23" s="39" t="s">
        <v>23</v>
      </c>
      <c r="R23" s="40" t="n">
        <f aca="false">L23*M23</f>
        <v>38.3311113991667</v>
      </c>
      <c r="S23" s="43" t="n">
        <f aca="false">R23/J23</f>
        <v>1.08991277119213</v>
      </c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="58" customFormat="true" ht="15.75" hidden="false" customHeight="true" outlineLevel="0" collapsed="false">
      <c r="A24" s="36"/>
      <c r="B24" s="37" t="s">
        <v>24</v>
      </c>
      <c r="C24" s="22" t="n">
        <v>49.69</v>
      </c>
      <c r="D24" s="22" t="n">
        <v>44.71</v>
      </c>
      <c r="E24" s="44" t="n">
        <f aca="false">F24*I24/1000</f>
        <v>0.207669</v>
      </c>
      <c r="F24" s="59" t="n">
        <f aca="false">ROUND(G24*H24,3)</f>
        <v>6.293</v>
      </c>
      <c r="G24" s="22" t="n">
        <v>7.46</v>
      </c>
      <c r="H24" s="22" t="n">
        <v>0.84356</v>
      </c>
      <c r="I24" s="22" t="n">
        <v>33</v>
      </c>
      <c r="J24" s="40" t="n">
        <f aca="false">D24*E24</f>
        <v>9.28488099</v>
      </c>
      <c r="K24" s="41" t="n">
        <f aca="false">ROUNDDOWN(C24*1.09,2)</f>
        <v>54.16</v>
      </c>
      <c r="L24" s="41" t="n">
        <f aca="false">ROUNDDOWN(D24*1.09,2)</f>
        <v>48.73</v>
      </c>
      <c r="M24" s="45" t="n">
        <f aca="false">N24*Q24/1000</f>
        <v>0.207669</v>
      </c>
      <c r="N24" s="22" t="n">
        <f aca="false">ROUND(O24*P24,3)</f>
        <v>6.293</v>
      </c>
      <c r="O24" s="22" t="n">
        <f aca="false">G24</f>
        <v>7.46</v>
      </c>
      <c r="P24" s="22" t="n">
        <v>0.84356</v>
      </c>
      <c r="Q24" s="22" t="n">
        <f aca="false">I24</f>
        <v>33</v>
      </c>
      <c r="R24" s="40" t="n">
        <f aca="false">L24*M24</f>
        <v>10.11971037</v>
      </c>
      <c r="S24" s="43" t="n">
        <f aca="false">R24/J24</f>
        <v>1.08991277119213</v>
      </c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customFormat="false" ht="15.75" hidden="false" customHeight="false" outlineLevel="0" collapsed="false">
      <c r="A25" s="36"/>
      <c r="B25" s="37" t="s">
        <v>24</v>
      </c>
      <c r="C25" s="22"/>
      <c r="D25" s="22"/>
      <c r="E25" s="44" t="n">
        <f aca="false">F25*I25*12/1000</f>
        <v>0</v>
      </c>
      <c r="F25" s="45" t="n">
        <f aca="false">ROUND(G25*H25,5)</f>
        <v>0</v>
      </c>
      <c r="G25" s="22"/>
      <c r="H25" s="22"/>
      <c r="I25" s="22"/>
      <c r="J25" s="40" t="n">
        <f aca="false">D25*E25</f>
        <v>0</v>
      </c>
      <c r="K25" s="41"/>
      <c r="L25" s="22"/>
      <c r="M25" s="45" t="n">
        <f aca="false">N25*Q25*12/1000</f>
        <v>0</v>
      </c>
      <c r="N25" s="22" t="n">
        <f aca="false">ROUND(O25*P25,5)</f>
        <v>0</v>
      </c>
      <c r="O25" s="22" t="n">
        <f aca="false">G25</f>
        <v>0</v>
      </c>
      <c r="P25" s="22"/>
      <c r="Q25" s="22" t="n">
        <f aca="false">I25</f>
        <v>0</v>
      </c>
      <c r="R25" s="40" t="n">
        <f aca="false">L25*M25</f>
        <v>0</v>
      </c>
      <c r="S25" s="43" t="e">
        <f aca="false">R25/J25</f>
        <v>#DIV/0!</v>
      </c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customFormat="false" ht="15.75" hidden="false" customHeight="false" outlineLevel="0" collapsed="false">
      <c r="A26" s="47" t="s">
        <v>31</v>
      </c>
      <c r="B26" s="48"/>
      <c r="C26" s="49"/>
      <c r="D26" s="49"/>
      <c r="E26" s="50" t="n">
        <f aca="false">E23+E24+E25</f>
        <v>0.994270916666667</v>
      </c>
      <c r="F26" s="49"/>
      <c r="G26" s="49"/>
      <c r="H26" s="49"/>
      <c r="I26" s="49"/>
      <c r="J26" s="51" t="n">
        <f aca="false">SUM(J23:J25)</f>
        <v>44.4538526841667</v>
      </c>
      <c r="K26" s="52"/>
      <c r="L26" s="49"/>
      <c r="M26" s="53" t="n">
        <f aca="false">M23+M24+M25</f>
        <v>0.994270916666667</v>
      </c>
      <c r="N26" s="49"/>
      <c r="O26" s="49"/>
      <c r="P26" s="49"/>
      <c r="Q26" s="49"/>
      <c r="R26" s="51" t="n">
        <f aca="false">SUM(R23:R25)</f>
        <v>48.4508217691667</v>
      </c>
      <c r="S26" s="43" t="n">
        <f aca="false">R26/J26</f>
        <v>1.08991277119213</v>
      </c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customFormat="false" ht="45" hidden="false" customHeight="true" outlineLevel="0" collapsed="false">
      <c r="A27" s="60" t="s">
        <v>32</v>
      </c>
      <c r="B27" s="61"/>
      <c r="C27" s="62"/>
      <c r="D27" s="62"/>
      <c r="E27" s="63" t="n">
        <f aca="false">E13+E18+E22+E26</f>
        <v>7.43988916666667</v>
      </c>
      <c r="F27" s="64"/>
      <c r="G27" s="62"/>
      <c r="H27" s="62"/>
      <c r="I27" s="62"/>
      <c r="J27" s="65" t="n">
        <f aca="false">J13+J18+J22+J26</f>
        <v>342.737492466667</v>
      </c>
      <c r="K27" s="66"/>
      <c r="L27" s="62"/>
      <c r="M27" s="67" t="n">
        <f aca="false">M13+M18+M22+M26</f>
        <v>7.43994516666667</v>
      </c>
      <c r="N27" s="64"/>
      <c r="O27" s="62"/>
      <c r="P27" s="62"/>
      <c r="Q27" s="62"/>
      <c r="R27" s="65" t="n">
        <f aca="false">R13+R18+R22+R26</f>
        <v>373.559040769167</v>
      </c>
      <c r="S27" s="68" t="n">
        <f aca="false">R27/J27</f>
        <v>1.08992756549824</v>
      </c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="58" customFormat="true" ht="15.75" hidden="false" customHeight="true" outlineLevel="0" collapsed="false">
      <c r="A28" s="69" t="s">
        <v>33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customFormat="false" ht="15.75" hidden="false" customHeight="true" outlineLevel="0" collapsed="false">
      <c r="A29" s="36" t="s">
        <v>34</v>
      </c>
      <c r="B29" s="37" t="s">
        <v>22</v>
      </c>
      <c r="C29" s="22"/>
      <c r="D29" s="22"/>
      <c r="E29" s="44"/>
      <c r="F29" s="22"/>
      <c r="G29" s="39" t="s">
        <v>23</v>
      </c>
      <c r="H29" s="39"/>
      <c r="I29" s="39" t="s">
        <v>23</v>
      </c>
      <c r="J29" s="40" t="n">
        <f aca="false">D29*E29</f>
        <v>0</v>
      </c>
      <c r="K29" s="41"/>
      <c r="L29" s="22"/>
      <c r="M29" s="45" t="n">
        <f aca="false">E29</f>
        <v>0</v>
      </c>
      <c r="N29" s="22"/>
      <c r="O29" s="39" t="s">
        <v>23</v>
      </c>
      <c r="P29" s="39" t="s">
        <v>23</v>
      </c>
      <c r="Q29" s="39" t="s">
        <v>23</v>
      </c>
      <c r="R29" s="40" t="n">
        <f aca="false">L29*M29</f>
        <v>0</v>
      </c>
      <c r="S29" s="43" t="e">
        <f aca="false">R29/J29</f>
        <v>#DIV/0!</v>
      </c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customFormat="false" ht="15.75" hidden="false" customHeight="false" outlineLevel="0" collapsed="false">
      <c r="A30" s="36"/>
      <c r="B30" s="37" t="s">
        <v>24</v>
      </c>
      <c r="C30" s="22"/>
      <c r="D30" s="22"/>
      <c r="E30" s="44" t="n">
        <f aca="false">F30*I30*12/1000</f>
        <v>0</v>
      </c>
      <c r="F30" s="22" t="n">
        <f aca="false">ROUND(G30*H30,5)</f>
        <v>0</v>
      </c>
      <c r="G30" s="22"/>
      <c r="H30" s="22"/>
      <c r="I30" s="22"/>
      <c r="J30" s="40" t="n">
        <f aca="false">D30*E30</f>
        <v>0</v>
      </c>
      <c r="K30" s="41"/>
      <c r="L30" s="22"/>
      <c r="M30" s="45" t="n">
        <f aca="false">N30*Q30*12/1000</f>
        <v>0</v>
      </c>
      <c r="N30" s="22" t="n">
        <f aca="false">ROUND(O30*P30,5)</f>
        <v>0</v>
      </c>
      <c r="O30" s="22" t="n">
        <f aca="false">G30</f>
        <v>0</v>
      </c>
      <c r="P30" s="22"/>
      <c r="Q30" s="22" t="n">
        <f aca="false">I30</f>
        <v>0</v>
      </c>
      <c r="R30" s="40" t="n">
        <f aca="false">L30*M30</f>
        <v>0</v>
      </c>
      <c r="S30" s="43" t="e">
        <f aca="false">R30/J30</f>
        <v>#DIV/0!</v>
      </c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customFormat="false" ht="15.75" hidden="false" customHeight="false" outlineLevel="0" collapsed="false">
      <c r="A31" s="36"/>
      <c r="B31" s="37" t="s">
        <v>24</v>
      </c>
      <c r="C31" s="22"/>
      <c r="D31" s="22"/>
      <c r="E31" s="44" t="n">
        <f aca="false">F31*I31*12/1000</f>
        <v>0</v>
      </c>
      <c r="F31" s="22" t="n">
        <f aca="false">ROUND(G31*H31,5)</f>
        <v>0</v>
      </c>
      <c r="G31" s="22"/>
      <c r="H31" s="22"/>
      <c r="I31" s="22"/>
      <c r="J31" s="40" t="n">
        <f aca="false">D31*E31</f>
        <v>0</v>
      </c>
      <c r="K31" s="41"/>
      <c r="L31" s="22"/>
      <c r="M31" s="45" t="n">
        <f aca="false">N31*Q31*12/1000</f>
        <v>0</v>
      </c>
      <c r="N31" s="22" t="n">
        <f aca="false">ROUND(O31*P31,5)</f>
        <v>0</v>
      </c>
      <c r="O31" s="22" t="n">
        <f aca="false">G31</f>
        <v>0</v>
      </c>
      <c r="P31" s="22"/>
      <c r="Q31" s="22" t="n">
        <f aca="false">I31</f>
        <v>0</v>
      </c>
      <c r="R31" s="40" t="n">
        <f aca="false">L31*M31</f>
        <v>0</v>
      </c>
      <c r="S31" s="43" t="e">
        <f aca="false">R31/J31</f>
        <v>#DIV/0!</v>
      </c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customFormat="false" ht="32.1" hidden="false" customHeight="true" outlineLevel="0" collapsed="false">
      <c r="A32" s="47" t="s">
        <v>25</v>
      </c>
      <c r="B32" s="48"/>
      <c r="C32" s="49"/>
      <c r="D32" s="49"/>
      <c r="E32" s="70" t="n">
        <f aca="false">E29+E30+E31</f>
        <v>0</v>
      </c>
      <c r="F32" s="49"/>
      <c r="G32" s="49"/>
      <c r="H32" s="49"/>
      <c r="I32" s="49"/>
      <c r="J32" s="51" t="n">
        <f aca="false">SUM(J29:J31)</f>
        <v>0</v>
      </c>
      <c r="K32" s="52"/>
      <c r="L32" s="49"/>
      <c r="M32" s="55" t="n">
        <f aca="false">M29+M30+M31</f>
        <v>0</v>
      </c>
      <c r="N32" s="49"/>
      <c r="O32" s="49"/>
      <c r="P32" s="49"/>
      <c r="Q32" s="49"/>
      <c r="R32" s="51" t="n">
        <f aca="false">SUM(R29:R31)</f>
        <v>0</v>
      </c>
      <c r="S32" s="56" t="e">
        <f aca="false">R32/J32</f>
        <v>#DIV/0!</v>
      </c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customFormat="false" ht="15.75" hidden="false" customHeight="true" outlineLevel="0" collapsed="false">
      <c r="A33" s="36" t="s">
        <v>35</v>
      </c>
      <c r="B33" s="37" t="s">
        <v>22</v>
      </c>
      <c r="C33" s="22"/>
      <c r="D33" s="22"/>
      <c r="E33" s="44"/>
      <c r="F33" s="22"/>
      <c r="G33" s="39" t="s">
        <v>23</v>
      </c>
      <c r="H33" s="39"/>
      <c r="I33" s="39" t="s">
        <v>23</v>
      </c>
      <c r="J33" s="40" t="n">
        <f aca="false">D33*E33</f>
        <v>0</v>
      </c>
      <c r="K33" s="41"/>
      <c r="L33" s="22"/>
      <c r="M33" s="45" t="n">
        <f aca="false">E33</f>
        <v>0</v>
      </c>
      <c r="N33" s="22"/>
      <c r="O33" s="39" t="s">
        <v>23</v>
      </c>
      <c r="P33" s="39" t="s">
        <v>23</v>
      </c>
      <c r="Q33" s="39" t="s">
        <v>23</v>
      </c>
      <c r="R33" s="40" t="n">
        <f aca="false">L33*M33</f>
        <v>0</v>
      </c>
      <c r="S33" s="43" t="e">
        <f aca="false">R33/J33</f>
        <v>#DIV/0!</v>
      </c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customFormat="false" ht="15.75" hidden="false" customHeight="false" outlineLevel="0" collapsed="false">
      <c r="A34" s="36"/>
      <c r="B34" s="37" t="s">
        <v>24</v>
      </c>
      <c r="C34" s="22"/>
      <c r="D34" s="22"/>
      <c r="E34" s="44" t="n">
        <f aca="false">F34*I34*12/1000</f>
        <v>0</v>
      </c>
      <c r="F34" s="22" t="n">
        <f aca="false">ROUND(G34*H34,5)</f>
        <v>0</v>
      </c>
      <c r="G34" s="22"/>
      <c r="H34" s="22"/>
      <c r="I34" s="22"/>
      <c r="J34" s="40" t="n">
        <f aca="false">D34*E34</f>
        <v>0</v>
      </c>
      <c r="K34" s="41"/>
      <c r="L34" s="22"/>
      <c r="M34" s="45" t="n">
        <f aca="false">N34*Q34*12/1000</f>
        <v>0</v>
      </c>
      <c r="N34" s="22" t="n">
        <f aca="false">ROUND(O34*P34,5)</f>
        <v>0</v>
      </c>
      <c r="O34" s="22" t="n">
        <f aca="false">G34</f>
        <v>0</v>
      </c>
      <c r="P34" s="22"/>
      <c r="Q34" s="22" t="n">
        <f aca="false">I34</f>
        <v>0</v>
      </c>
      <c r="R34" s="40" t="n">
        <f aca="false">L34*M34</f>
        <v>0</v>
      </c>
      <c r="S34" s="43" t="e">
        <f aca="false">R34/J34</f>
        <v>#DIV/0!</v>
      </c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="58" customFormat="true" ht="15.75" hidden="false" customHeight="false" outlineLevel="0" collapsed="false">
      <c r="A35" s="36"/>
      <c r="B35" s="37" t="s">
        <v>24</v>
      </c>
      <c r="C35" s="22"/>
      <c r="D35" s="22"/>
      <c r="E35" s="44" t="n">
        <f aca="false">F35*I35*12/1000</f>
        <v>0</v>
      </c>
      <c r="F35" s="22" t="n">
        <f aca="false">ROUND(G35*H35,5)</f>
        <v>0</v>
      </c>
      <c r="G35" s="22"/>
      <c r="H35" s="22"/>
      <c r="I35" s="22"/>
      <c r="J35" s="40" t="n">
        <f aca="false">D35*E35</f>
        <v>0</v>
      </c>
      <c r="K35" s="41"/>
      <c r="L35" s="22"/>
      <c r="M35" s="45" t="n">
        <f aca="false">N35*Q35*12/1000</f>
        <v>0</v>
      </c>
      <c r="N35" s="22" t="n">
        <f aca="false">ROUND(O35*P35,5)</f>
        <v>0</v>
      </c>
      <c r="O35" s="22" t="n">
        <f aca="false">G35</f>
        <v>0</v>
      </c>
      <c r="P35" s="22"/>
      <c r="Q35" s="22" t="n">
        <f aca="false">I35</f>
        <v>0</v>
      </c>
      <c r="R35" s="40" t="n">
        <f aca="false">L35*M35</f>
        <v>0</v>
      </c>
      <c r="S35" s="43" t="e">
        <f aca="false">R35/J35</f>
        <v>#DIV/0!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="58" customFormat="true" ht="15.75" hidden="false" customHeight="false" outlineLevel="0" collapsed="false">
      <c r="A36" s="47" t="s">
        <v>27</v>
      </c>
      <c r="B36" s="48"/>
      <c r="C36" s="49"/>
      <c r="D36" s="49"/>
      <c r="E36" s="70" t="n">
        <f aca="false">E33+E34+E35</f>
        <v>0</v>
      </c>
      <c r="F36" s="49"/>
      <c r="G36" s="49"/>
      <c r="H36" s="49"/>
      <c r="I36" s="49"/>
      <c r="J36" s="51" t="n">
        <f aca="false">SUM(J33:J35)</f>
        <v>0</v>
      </c>
      <c r="K36" s="52"/>
      <c r="L36" s="49"/>
      <c r="M36" s="55" t="n">
        <f aca="false">M33+M34+M35</f>
        <v>0</v>
      </c>
      <c r="N36" s="49"/>
      <c r="O36" s="49"/>
      <c r="P36" s="49"/>
      <c r="Q36" s="49"/>
      <c r="R36" s="51" t="n">
        <f aca="false">SUM(R33:R35)</f>
        <v>0</v>
      </c>
      <c r="S36" s="56" t="e">
        <f aca="false">R36/J36</f>
        <v>#DIV/0!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</row>
    <row r="37" customFormat="false" ht="32.1" hidden="false" customHeight="true" outlineLevel="0" collapsed="false">
      <c r="A37" s="60" t="s">
        <v>36</v>
      </c>
      <c r="B37" s="61"/>
      <c r="C37" s="62"/>
      <c r="D37" s="62"/>
      <c r="E37" s="71" t="n">
        <f aca="false">E32+E36</f>
        <v>0</v>
      </c>
      <c r="F37" s="64"/>
      <c r="G37" s="62"/>
      <c r="H37" s="62"/>
      <c r="I37" s="62"/>
      <c r="J37" s="65" t="n">
        <f aca="false">J32+J36</f>
        <v>0</v>
      </c>
      <c r="K37" s="66"/>
      <c r="L37" s="62"/>
      <c r="M37" s="72" t="n">
        <f aca="false">M32+M36</f>
        <v>0</v>
      </c>
      <c r="N37" s="64"/>
      <c r="O37" s="62"/>
      <c r="P37" s="62"/>
      <c r="Q37" s="62"/>
      <c r="R37" s="65" t="n">
        <f aca="false">R32+R36</f>
        <v>0</v>
      </c>
      <c r="S37" s="68" t="e">
        <f aca="false">R37/J37</f>
        <v>#DIV/0!</v>
      </c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customFormat="false" ht="15.75" hidden="false" customHeight="true" outlineLevel="0" collapsed="false">
      <c r="A38" s="69" t="s">
        <v>37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customFormat="false" ht="33.75" hidden="false" customHeight="true" outlineLevel="0" collapsed="false">
      <c r="A39" s="73" t="s">
        <v>34</v>
      </c>
      <c r="B39" s="37" t="s">
        <v>38</v>
      </c>
      <c r="C39" s="22"/>
      <c r="D39" s="22"/>
      <c r="E39" s="44"/>
      <c r="F39" s="22"/>
      <c r="G39" s="39" t="s">
        <v>23</v>
      </c>
      <c r="H39" s="39"/>
      <c r="I39" s="39" t="s">
        <v>23</v>
      </c>
      <c r="J39" s="40" t="n">
        <f aca="false">D39*E39</f>
        <v>0</v>
      </c>
      <c r="K39" s="41"/>
      <c r="L39" s="22"/>
      <c r="M39" s="45"/>
      <c r="N39" s="22"/>
      <c r="O39" s="39" t="s">
        <v>23</v>
      </c>
      <c r="P39" s="39" t="s">
        <v>23</v>
      </c>
      <c r="Q39" s="39" t="s">
        <v>23</v>
      </c>
      <c r="R39" s="40" t="n">
        <f aca="false">L39*M39</f>
        <v>0</v>
      </c>
      <c r="S39" s="43" t="e">
        <f aca="false">R39/J39</f>
        <v>#DIV/0!</v>
      </c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customFormat="false" ht="22.5" hidden="false" customHeight="false" outlineLevel="0" collapsed="false">
      <c r="A40" s="73"/>
      <c r="B40" s="37" t="s">
        <v>39</v>
      </c>
      <c r="C40" s="22"/>
      <c r="D40" s="22"/>
      <c r="E40" s="44" t="n">
        <f aca="false">G40*E39</f>
        <v>0</v>
      </c>
      <c r="F40" s="22"/>
      <c r="G40" s="22"/>
      <c r="H40" s="22"/>
      <c r="I40" s="22" t="s">
        <v>23</v>
      </c>
      <c r="J40" s="40" t="n">
        <f aca="false">D40*E40</f>
        <v>0</v>
      </c>
      <c r="K40" s="41"/>
      <c r="L40" s="22"/>
      <c r="M40" s="45" t="n">
        <f aca="false">O40*P40*M39</f>
        <v>0</v>
      </c>
      <c r="N40" s="22"/>
      <c r="O40" s="22" t="n">
        <f aca="false">G40</f>
        <v>0</v>
      </c>
      <c r="P40" s="22"/>
      <c r="Q40" s="39" t="s">
        <v>23</v>
      </c>
      <c r="R40" s="40" t="n">
        <f aca="false">L40*M40</f>
        <v>0</v>
      </c>
      <c r="S40" s="43" t="e">
        <f aca="false">R40/J40</f>
        <v>#DIV/0!</v>
      </c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="58" customFormat="true" ht="33.75" hidden="false" customHeight="true" outlineLevel="0" collapsed="false">
      <c r="A41" s="73" t="s">
        <v>35</v>
      </c>
      <c r="B41" s="37" t="s">
        <v>38</v>
      </c>
      <c r="C41" s="22"/>
      <c r="D41" s="22"/>
      <c r="E41" s="44"/>
      <c r="F41" s="22"/>
      <c r="G41" s="39" t="s">
        <v>23</v>
      </c>
      <c r="H41" s="39"/>
      <c r="I41" s="39" t="s">
        <v>23</v>
      </c>
      <c r="J41" s="40" t="n">
        <f aca="false">D41*E41</f>
        <v>0</v>
      </c>
      <c r="K41" s="41"/>
      <c r="L41" s="22"/>
      <c r="M41" s="45"/>
      <c r="N41" s="22"/>
      <c r="O41" s="39" t="s">
        <v>23</v>
      </c>
      <c r="P41" s="39" t="s">
        <v>23</v>
      </c>
      <c r="Q41" s="39" t="s">
        <v>23</v>
      </c>
      <c r="R41" s="40" t="n">
        <f aca="false">L41*M41</f>
        <v>0</v>
      </c>
      <c r="S41" s="43" t="e">
        <f aca="false">R41/J41</f>
        <v>#DIV/0!</v>
      </c>
      <c r="T41" s="57"/>
      <c r="U41" s="57"/>
      <c r="V41" s="57"/>
      <c r="W41" s="57"/>
      <c r="X41" s="57"/>
      <c r="Y41" s="57"/>
      <c r="Z41" s="57"/>
      <c r="AA41" s="57"/>
      <c r="AB41" s="57"/>
      <c r="AC41" s="57"/>
    </row>
    <row r="42" customFormat="false" ht="22.5" hidden="false" customHeight="false" outlineLevel="0" collapsed="false">
      <c r="A42" s="73"/>
      <c r="B42" s="37" t="s">
        <v>39</v>
      </c>
      <c r="C42" s="22"/>
      <c r="D42" s="22"/>
      <c r="E42" s="44" t="n">
        <f aca="false">G42*E41</f>
        <v>0</v>
      </c>
      <c r="F42" s="22"/>
      <c r="G42" s="22"/>
      <c r="H42" s="22"/>
      <c r="I42" s="22" t="s">
        <v>23</v>
      </c>
      <c r="J42" s="40" t="n">
        <f aca="false">D42*E42</f>
        <v>0</v>
      </c>
      <c r="K42" s="41"/>
      <c r="L42" s="22"/>
      <c r="M42" s="45" t="n">
        <f aca="false">O42*P42*M41</f>
        <v>0</v>
      </c>
      <c r="N42" s="22"/>
      <c r="O42" s="22" t="n">
        <f aca="false">G42</f>
        <v>0</v>
      </c>
      <c r="P42" s="22"/>
      <c r="Q42" s="39" t="s">
        <v>23</v>
      </c>
      <c r="R42" s="40" t="n">
        <f aca="false">L42*M42</f>
        <v>0</v>
      </c>
      <c r="S42" s="43" t="e">
        <f aca="false">R42/J42</f>
        <v>#DIV/0!</v>
      </c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customFormat="false" ht="47.25" hidden="false" customHeight="false" outlineLevel="0" collapsed="false">
      <c r="A43" s="74" t="s">
        <v>40</v>
      </c>
      <c r="B43" s="48"/>
      <c r="C43" s="49"/>
      <c r="D43" s="49"/>
      <c r="E43" s="75" t="n">
        <f aca="false">E39+E41</f>
        <v>0</v>
      </c>
      <c r="F43" s="76"/>
      <c r="G43" s="49"/>
      <c r="H43" s="49"/>
      <c r="I43" s="49"/>
      <c r="J43" s="77" t="n">
        <f aca="false">J39+J41</f>
        <v>0</v>
      </c>
      <c r="K43" s="52"/>
      <c r="L43" s="49"/>
      <c r="M43" s="78" t="n">
        <f aca="false">M39+M41</f>
        <v>0</v>
      </c>
      <c r="N43" s="76"/>
      <c r="O43" s="49"/>
      <c r="P43" s="49"/>
      <c r="Q43" s="49"/>
      <c r="R43" s="77" t="n">
        <f aca="false">R39+R41</f>
        <v>0</v>
      </c>
      <c r="S43" s="56" t="e">
        <f aca="false">R43/J43</f>
        <v>#DIV/0!</v>
      </c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="58" customFormat="true" ht="31.5" hidden="false" customHeight="false" outlineLevel="0" collapsed="false">
      <c r="A44" s="74" t="s">
        <v>41</v>
      </c>
      <c r="B44" s="48"/>
      <c r="C44" s="49"/>
      <c r="D44" s="49"/>
      <c r="E44" s="75" t="n">
        <f aca="false">E40+E42</f>
        <v>0</v>
      </c>
      <c r="F44" s="76"/>
      <c r="G44" s="49"/>
      <c r="H44" s="49"/>
      <c r="I44" s="49"/>
      <c r="J44" s="77" t="n">
        <f aca="false">J40+J42</f>
        <v>0</v>
      </c>
      <c r="K44" s="52"/>
      <c r="L44" s="49"/>
      <c r="M44" s="78" t="n">
        <f aca="false">M40+M42</f>
        <v>0</v>
      </c>
      <c r="N44" s="76"/>
      <c r="O44" s="49"/>
      <c r="P44" s="49"/>
      <c r="Q44" s="49"/>
      <c r="R44" s="77" t="n">
        <f aca="false">R40+R42</f>
        <v>0</v>
      </c>
      <c r="S44" s="56" t="e">
        <f aca="false">R44/J44</f>
        <v>#DIV/0!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</row>
    <row r="45" customFormat="false" ht="32.1" hidden="false" customHeight="true" outlineLevel="0" collapsed="false">
      <c r="A45" s="60" t="s">
        <v>42</v>
      </c>
      <c r="B45" s="61"/>
      <c r="C45" s="62"/>
      <c r="D45" s="62"/>
      <c r="E45" s="71"/>
      <c r="F45" s="64"/>
      <c r="G45" s="62"/>
      <c r="H45" s="62"/>
      <c r="I45" s="62"/>
      <c r="J45" s="65" t="n">
        <f aca="false">J43+J44</f>
        <v>0</v>
      </c>
      <c r="K45" s="66"/>
      <c r="L45" s="62"/>
      <c r="M45" s="72"/>
      <c r="N45" s="64"/>
      <c r="O45" s="62"/>
      <c r="P45" s="62"/>
      <c r="Q45" s="62"/>
      <c r="R45" s="65" t="n">
        <f aca="false">R43+R44</f>
        <v>0</v>
      </c>
      <c r="S45" s="68" t="e">
        <f aca="false">R45/J45</f>
        <v>#DIV/0!</v>
      </c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customFormat="false" ht="15.75" hidden="false" customHeight="true" outlineLevel="0" collapsed="false">
      <c r="A46" s="69" t="s">
        <v>43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customFormat="false" ht="15.75" hidden="false" customHeight="true" outlineLevel="0" collapsed="false">
      <c r="A47" s="36" t="s">
        <v>34</v>
      </c>
      <c r="B47" s="37" t="s">
        <v>22</v>
      </c>
      <c r="C47" s="22"/>
      <c r="D47" s="22"/>
      <c r="E47" s="44"/>
      <c r="F47" s="22"/>
      <c r="G47" s="39" t="s">
        <v>23</v>
      </c>
      <c r="H47" s="39"/>
      <c r="I47" s="39" t="s">
        <v>23</v>
      </c>
      <c r="J47" s="40" t="n">
        <f aca="false">D47*E47</f>
        <v>0</v>
      </c>
      <c r="K47" s="41"/>
      <c r="L47" s="22"/>
      <c r="M47" s="45"/>
      <c r="N47" s="22"/>
      <c r="O47" s="39" t="s">
        <v>23</v>
      </c>
      <c r="P47" s="39" t="s">
        <v>23</v>
      </c>
      <c r="Q47" s="39" t="s">
        <v>23</v>
      </c>
      <c r="R47" s="40" t="n">
        <f aca="false">L47*M47</f>
        <v>0</v>
      </c>
      <c r="S47" s="43" t="e">
        <f aca="false">R47/J47</f>
        <v>#DIV/0!</v>
      </c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customFormat="false" ht="15.75" hidden="false" customHeight="false" outlineLevel="0" collapsed="false">
      <c r="A48" s="36"/>
      <c r="B48" s="37" t="s">
        <v>24</v>
      </c>
      <c r="C48" s="22"/>
      <c r="D48" s="22"/>
      <c r="E48" s="44" t="n">
        <f aca="false">F48*I48*12/1000</f>
        <v>0</v>
      </c>
      <c r="F48" s="22"/>
      <c r="G48" s="22"/>
      <c r="H48" s="22"/>
      <c r="I48" s="22"/>
      <c r="J48" s="40" t="n">
        <f aca="false">D48*E48</f>
        <v>0</v>
      </c>
      <c r="K48" s="41"/>
      <c r="L48" s="22"/>
      <c r="M48" s="45" t="n">
        <f aca="false">N48*Q48*7/1000</f>
        <v>0</v>
      </c>
      <c r="N48" s="22" t="n">
        <f aca="false">ROUND(O48*P48,5)</f>
        <v>0</v>
      </c>
      <c r="O48" s="22" t="n">
        <f aca="false">G48</f>
        <v>0</v>
      </c>
      <c r="P48" s="22"/>
      <c r="Q48" s="22" t="n">
        <f aca="false">I48</f>
        <v>0</v>
      </c>
      <c r="R48" s="40" t="n">
        <f aca="false">L48*M48</f>
        <v>0</v>
      </c>
      <c r="S48" s="43" t="e">
        <f aca="false">R48/J48</f>
        <v>#DIV/0!</v>
      </c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customFormat="false" ht="15.75" hidden="false" customHeight="false" outlineLevel="0" collapsed="false">
      <c r="A49" s="47" t="s">
        <v>25</v>
      </c>
      <c r="B49" s="48"/>
      <c r="C49" s="49"/>
      <c r="D49" s="49"/>
      <c r="E49" s="70" t="n">
        <f aca="false">E47+E48</f>
        <v>0</v>
      </c>
      <c r="F49" s="49"/>
      <c r="G49" s="49"/>
      <c r="H49" s="49"/>
      <c r="I49" s="49"/>
      <c r="J49" s="51" t="n">
        <f aca="false">J47+J48</f>
        <v>0</v>
      </c>
      <c r="K49" s="52"/>
      <c r="L49" s="49"/>
      <c r="M49" s="55" t="n">
        <f aca="false">M47+M48</f>
        <v>0</v>
      </c>
      <c r="N49" s="49"/>
      <c r="O49" s="49"/>
      <c r="P49" s="49"/>
      <c r="Q49" s="49"/>
      <c r="R49" s="51" t="n">
        <f aca="false">R47+R48</f>
        <v>0</v>
      </c>
      <c r="S49" s="56" t="e">
        <f aca="false">R49/J49</f>
        <v>#DIV/0!</v>
      </c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customFormat="false" ht="15.75" hidden="false" customHeight="true" outlineLevel="0" collapsed="false">
      <c r="A50" s="36" t="s">
        <v>35</v>
      </c>
      <c r="B50" s="37" t="s">
        <v>22</v>
      </c>
      <c r="C50" s="22"/>
      <c r="D50" s="22"/>
      <c r="E50" s="44"/>
      <c r="F50" s="22"/>
      <c r="G50" s="39" t="s">
        <v>23</v>
      </c>
      <c r="H50" s="39"/>
      <c r="I50" s="39" t="s">
        <v>23</v>
      </c>
      <c r="J50" s="40" t="n">
        <f aca="false">D50*E50</f>
        <v>0</v>
      </c>
      <c r="K50" s="41"/>
      <c r="L50" s="22"/>
      <c r="M50" s="45"/>
      <c r="N50" s="22"/>
      <c r="O50" s="39" t="s">
        <v>23</v>
      </c>
      <c r="P50" s="39" t="s">
        <v>23</v>
      </c>
      <c r="Q50" s="39" t="s">
        <v>23</v>
      </c>
      <c r="R50" s="40" t="n">
        <f aca="false">L50*M50</f>
        <v>0</v>
      </c>
      <c r="S50" s="43" t="e">
        <f aca="false">R50/J50</f>
        <v>#DIV/0!</v>
      </c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customFormat="false" ht="15.75" hidden="false" customHeight="false" outlineLevel="0" collapsed="false">
      <c r="A51" s="36"/>
      <c r="B51" s="37" t="s">
        <v>24</v>
      </c>
      <c r="C51" s="22"/>
      <c r="D51" s="22"/>
      <c r="E51" s="44" t="n">
        <f aca="false">F51*I51*12/1000</f>
        <v>0</v>
      </c>
      <c r="F51" s="22"/>
      <c r="G51" s="22"/>
      <c r="H51" s="22"/>
      <c r="I51" s="22"/>
      <c r="J51" s="40" t="n">
        <f aca="false">D51*E51</f>
        <v>0</v>
      </c>
      <c r="K51" s="41"/>
      <c r="L51" s="22"/>
      <c r="M51" s="45" t="n">
        <f aca="false">N51*Q51*7/1000</f>
        <v>0</v>
      </c>
      <c r="N51" s="22" t="n">
        <f aca="false">ROUND(O51*P51,5)</f>
        <v>0</v>
      </c>
      <c r="O51" s="22" t="n">
        <f aca="false">G51</f>
        <v>0</v>
      </c>
      <c r="P51" s="22"/>
      <c r="Q51" s="22" t="n">
        <f aca="false">I51</f>
        <v>0</v>
      </c>
      <c r="R51" s="40" t="n">
        <f aca="false">L51*M51</f>
        <v>0</v>
      </c>
      <c r="S51" s="43" t="e">
        <f aca="false">R51/J51</f>
        <v>#DIV/0!</v>
      </c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customFormat="false" ht="15.75" hidden="false" customHeight="false" outlineLevel="0" collapsed="false">
      <c r="A52" s="47" t="s">
        <v>27</v>
      </c>
      <c r="B52" s="48"/>
      <c r="C52" s="49"/>
      <c r="D52" s="49"/>
      <c r="E52" s="70" t="n">
        <f aca="false">E50+E51</f>
        <v>0</v>
      </c>
      <c r="F52" s="49"/>
      <c r="G52" s="49"/>
      <c r="H52" s="49"/>
      <c r="I52" s="49"/>
      <c r="J52" s="51" t="n">
        <f aca="false">J50+J51</f>
        <v>0</v>
      </c>
      <c r="K52" s="52"/>
      <c r="L52" s="49"/>
      <c r="M52" s="55" t="n">
        <f aca="false">M50+M51</f>
        <v>0</v>
      </c>
      <c r="N52" s="49"/>
      <c r="O52" s="49"/>
      <c r="P52" s="49"/>
      <c r="Q52" s="49"/>
      <c r="R52" s="51" t="n">
        <f aca="false">R50+R51</f>
        <v>0</v>
      </c>
      <c r="S52" s="56" t="e">
        <f aca="false">R52/J52</f>
        <v>#DIV/0!</v>
      </c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customFormat="false" ht="15.75" hidden="false" customHeight="false" outlineLevel="0" collapsed="false">
      <c r="A53" s="60" t="s">
        <v>44</v>
      </c>
      <c r="B53" s="61"/>
      <c r="C53" s="62"/>
      <c r="D53" s="62"/>
      <c r="E53" s="71" t="n">
        <f aca="false">E49+E52</f>
        <v>0</v>
      </c>
      <c r="F53" s="64"/>
      <c r="G53" s="62"/>
      <c r="H53" s="62"/>
      <c r="I53" s="62"/>
      <c r="J53" s="64" t="n">
        <f aca="false">J49+J52</f>
        <v>0</v>
      </c>
      <c r="K53" s="66"/>
      <c r="L53" s="62"/>
      <c r="M53" s="72" t="n">
        <f aca="false">M49+M52</f>
        <v>0</v>
      </c>
      <c r="N53" s="64"/>
      <c r="O53" s="62"/>
      <c r="P53" s="62"/>
      <c r="Q53" s="62"/>
      <c r="R53" s="64" t="n">
        <f aca="false">R49+R52</f>
        <v>0</v>
      </c>
      <c r="S53" s="68" t="e">
        <f aca="false">R53/J53</f>
        <v>#DIV/0!</v>
      </c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customFormat="false" ht="15.75" hidden="false" customHeight="true" outlineLevel="0" collapsed="false">
      <c r="A54" s="69" t="s">
        <v>45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customFormat="false" ht="20.25" hidden="false" customHeight="true" outlineLevel="0" collapsed="false">
      <c r="A55" s="36" t="s">
        <v>46</v>
      </c>
      <c r="B55" s="37" t="s">
        <v>47</v>
      </c>
      <c r="C55" s="22" t="n">
        <v>3.09</v>
      </c>
      <c r="D55" s="22" t="n">
        <f aca="false">C55</f>
        <v>3.09</v>
      </c>
      <c r="E55" s="44" t="n">
        <f aca="false">5699.87/12</f>
        <v>474.989166666667</v>
      </c>
      <c r="F55" s="22" t="s">
        <v>23</v>
      </c>
      <c r="G55" s="39" t="s">
        <v>23</v>
      </c>
      <c r="H55" s="39" t="s">
        <v>23</v>
      </c>
      <c r="I55" s="39" t="s">
        <v>23</v>
      </c>
      <c r="J55" s="40" t="n">
        <f aca="false">D55*E55</f>
        <v>1467.716525</v>
      </c>
      <c r="K55" s="41" t="n">
        <v>3.36</v>
      </c>
      <c r="L55" s="22" t="n">
        <f aca="false">K55</f>
        <v>3.36</v>
      </c>
      <c r="M55" s="45" t="n">
        <f aca="false">E55</f>
        <v>474.989166666667</v>
      </c>
      <c r="N55" s="22" t="s">
        <v>23</v>
      </c>
      <c r="O55" s="39" t="s">
        <v>23</v>
      </c>
      <c r="P55" s="39" t="s">
        <v>23</v>
      </c>
      <c r="Q55" s="39" t="s">
        <v>23</v>
      </c>
      <c r="R55" s="40" t="n">
        <f aca="false">L55*M55</f>
        <v>1595.9636</v>
      </c>
      <c r="S55" s="43" t="n">
        <f aca="false">R55/J55</f>
        <v>1.0873786407767</v>
      </c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customFormat="false" ht="20.25" hidden="false" customHeight="true" outlineLevel="0" collapsed="false">
      <c r="A56" s="36"/>
      <c r="B56" s="37" t="s">
        <v>48</v>
      </c>
      <c r="C56" s="22" t="n">
        <v>3.56</v>
      </c>
      <c r="D56" s="22" t="n">
        <f aca="false">C56</f>
        <v>3.56</v>
      </c>
      <c r="E56" s="44" t="n">
        <f aca="false">18.75/12</f>
        <v>1.5625</v>
      </c>
      <c r="F56" s="22" t="s">
        <v>23</v>
      </c>
      <c r="G56" s="39" t="s">
        <v>23</v>
      </c>
      <c r="H56" s="39" t="s">
        <v>23</v>
      </c>
      <c r="I56" s="39" t="s">
        <v>23</v>
      </c>
      <c r="J56" s="40" t="n">
        <f aca="false">D56*E56</f>
        <v>5.5625</v>
      </c>
      <c r="K56" s="41" t="n">
        <v>3.88</v>
      </c>
      <c r="L56" s="22" t="n">
        <f aca="false">K56</f>
        <v>3.88</v>
      </c>
      <c r="M56" s="45" t="n">
        <f aca="false">E56</f>
        <v>1.5625</v>
      </c>
      <c r="N56" s="22" t="s">
        <v>23</v>
      </c>
      <c r="O56" s="39" t="s">
        <v>23</v>
      </c>
      <c r="P56" s="39" t="s">
        <v>23</v>
      </c>
      <c r="Q56" s="39" t="s">
        <v>23</v>
      </c>
      <c r="R56" s="40" t="n">
        <f aca="false">L56*M56</f>
        <v>6.0625</v>
      </c>
      <c r="S56" s="43" t="n">
        <f aca="false">R56/J56</f>
        <v>1.08988764044944</v>
      </c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customFormat="false" ht="30.75" hidden="false" customHeight="true" outlineLevel="0" collapsed="false">
      <c r="A57" s="36"/>
      <c r="B57" s="37" t="s">
        <v>49</v>
      </c>
      <c r="C57" s="22" t="n">
        <v>1.86</v>
      </c>
      <c r="D57" s="22" t="n">
        <f aca="false">C57</f>
        <v>1.86</v>
      </c>
      <c r="E57" s="44" t="n">
        <f aca="false">6.22/12</f>
        <v>0.518333333333333</v>
      </c>
      <c r="F57" s="22" t="s">
        <v>23</v>
      </c>
      <c r="G57" s="39" t="s">
        <v>23</v>
      </c>
      <c r="H57" s="39" t="s">
        <v>23</v>
      </c>
      <c r="I57" s="39" t="s">
        <v>23</v>
      </c>
      <c r="J57" s="40" t="n">
        <f aca="false">D57*E57</f>
        <v>0.9641</v>
      </c>
      <c r="K57" s="41" t="n">
        <v>2.02</v>
      </c>
      <c r="L57" s="22" t="n">
        <f aca="false">K57</f>
        <v>2.02</v>
      </c>
      <c r="M57" s="45" t="n">
        <f aca="false">E57</f>
        <v>0.518333333333333</v>
      </c>
      <c r="N57" s="22" t="s">
        <v>23</v>
      </c>
      <c r="O57" s="39" t="s">
        <v>23</v>
      </c>
      <c r="P57" s="39" t="s">
        <v>23</v>
      </c>
      <c r="Q57" s="39" t="s">
        <v>23</v>
      </c>
      <c r="R57" s="40" t="n">
        <f aca="false">L57*M57</f>
        <v>1.04703333333333</v>
      </c>
      <c r="S57" s="43" t="n">
        <f aca="false">R57/J57</f>
        <v>1.08602150537634</v>
      </c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customFormat="false" ht="24" hidden="false" customHeight="true" outlineLevel="0" collapsed="false">
      <c r="A58" s="36"/>
      <c r="B58" s="37" t="s">
        <v>50</v>
      </c>
      <c r="C58" s="22"/>
      <c r="D58" s="22" t="n">
        <f aca="false">C58</f>
        <v>0</v>
      </c>
      <c r="E58" s="44"/>
      <c r="F58" s="22" t="s">
        <v>23</v>
      </c>
      <c r="G58" s="39" t="s">
        <v>23</v>
      </c>
      <c r="H58" s="39" t="s">
        <v>23</v>
      </c>
      <c r="I58" s="39" t="s">
        <v>23</v>
      </c>
      <c r="J58" s="40" t="n">
        <f aca="false">D58*E58</f>
        <v>0</v>
      </c>
      <c r="K58" s="41"/>
      <c r="L58" s="22" t="n">
        <f aca="false">K58</f>
        <v>0</v>
      </c>
      <c r="M58" s="45" t="n">
        <f aca="false">E58</f>
        <v>0</v>
      </c>
      <c r="N58" s="22" t="s">
        <v>23</v>
      </c>
      <c r="O58" s="39" t="s">
        <v>23</v>
      </c>
      <c r="P58" s="39" t="s">
        <v>23</v>
      </c>
      <c r="Q58" s="39" t="s">
        <v>23</v>
      </c>
      <c r="R58" s="40" t="n">
        <f aca="false">L58*M58</f>
        <v>0</v>
      </c>
      <c r="S58" s="43" t="e">
        <f aca="false">R58/J58</f>
        <v>#DIV/0!</v>
      </c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customFormat="false" ht="23.25" hidden="false" customHeight="true" outlineLevel="0" collapsed="false">
      <c r="A59" s="36"/>
      <c r="B59" s="37" t="s">
        <v>51</v>
      </c>
      <c r="C59" s="22"/>
      <c r="D59" s="22" t="n">
        <f aca="false">C59</f>
        <v>0</v>
      </c>
      <c r="E59" s="44"/>
      <c r="F59" s="22" t="s">
        <v>23</v>
      </c>
      <c r="G59" s="39" t="s">
        <v>23</v>
      </c>
      <c r="H59" s="39" t="s">
        <v>23</v>
      </c>
      <c r="I59" s="39" t="s">
        <v>23</v>
      </c>
      <c r="J59" s="40" t="n">
        <f aca="false">D59*E59</f>
        <v>0</v>
      </c>
      <c r="K59" s="41"/>
      <c r="L59" s="22" t="n">
        <f aca="false">K59</f>
        <v>0</v>
      </c>
      <c r="M59" s="45" t="n">
        <f aca="false">E59</f>
        <v>0</v>
      </c>
      <c r="N59" s="22" t="s">
        <v>23</v>
      </c>
      <c r="O59" s="39" t="s">
        <v>23</v>
      </c>
      <c r="P59" s="39" t="s">
        <v>23</v>
      </c>
      <c r="Q59" s="39" t="s">
        <v>23</v>
      </c>
      <c r="R59" s="40" t="n">
        <f aca="false">L59*M59</f>
        <v>0</v>
      </c>
      <c r="S59" s="43" t="e">
        <f aca="false">R59/J59</f>
        <v>#DIV/0!</v>
      </c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customFormat="false" ht="32.1" hidden="false" customHeight="true" outlineLevel="0" collapsed="false">
      <c r="A60" s="36"/>
      <c r="B60" s="37" t="s">
        <v>52</v>
      </c>
      <c r="C60" s="22"/>
      <c r="D60" s="22" t="n">
        <f aca="false">C60</f>
        <v>0</v>
      </c>
      <c r="E60" s="44"/>
      <c r="F60" s="22" t="s">
        <v>23</v>
      </c>
      <c r="G60" s="39" t="s">
        <v>23</v>
      </c>
      <c r="H60" s="39" t="s">
        <v>23</v>
      </c>
      <c r="I60" s="39" t="s">
        <v>23</v>
      </c>
      <c r="J60" s="40" t="n">
        <f aca="false">D60*E60</f>
        <v>0</v>
      </c>
      <c r="K60" s="41"/>
      <c r="L60" s="22" t="n">
        <f aca="false">K60</f>
        <v>0</v>
      </c>
      <c r="M60" s="45" t="n">
        <f aca="false">E60</f>
        <v>0</v>
      </c>
      <c r="N60" s="22" t="s">
        <v>23</v>
      </c>
      <c r="O60" s="39" t="s">
        <v>23</v>
      </c>
      <c r="P60" s="39" t="s">
        <v>23</v>
      </c>
      <c r="Q60" s="39" t="s">
        <v>23</v>
      </c>
      <c r="R60" s="40" t="n">
        <f aca="false">L60*M60</f>
        <v>0</v>
      </c>
      <c r="S60" s="43" t="e">
        <f aca="false">R60/J60</f>
        <v>#DIV/0!</v>
      </c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customFormat="false" ht="24" hidden="false" customHeight="true" outlineLevel="0" collapsed="false">
      <c r="A61" s="60" t="s">
        <v>53</v>
      </c>
      <c r="B61" s="61"/>
      <c r="C61" s="62"/>
      <c r="D61" s="62"/>
      <c r="E61" s="71" t="n">
        <f aca="false">SUM(E55:E60)</f>
        <v>477.07</v>
      </c>
      <c r="F61" s="64"/>
      <c r="G61" s="62"/>
      <c r="H61" s="62"/>
      <c r="I61" s="62"/>
      <c r="J61" s="65" t="n">
        <f aca="false">SUM(J55:J60)</f>
        <v>1474.243125</v>
      </c>
      <c r="K61" s="66"/>
      <c r="L61" s="62"/>
      <c r="M61" s="72" t="n">
        <f aca="false">SUM(M55:M60)</f>
        <v>477.07</v>
      </c>
      <c r="N61" s="64"/>
      <c r="O61" s="62"/>
      <c r="P61" s="62"/>
      <c r="Q61" s="62"/>
      <c r="R61" s="65" t="n">
        <f aca="false">SUM(R55:R60)</f>
        <v>1603.07313333333</v>
      </c>
      <c r="S61" s="68" t="n">
        <f aca="false">R61/J61</f>
        <v>1.08738722002406</v>
      </c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customFormat="false" ht="24" hidden="false" customHeight="true" outlineLevel="0" collapsed="false">
      <c r="A62" s="69" t="s">
        <v>54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customFormat="false" ht="15" hidden="false" customHeight="true" outlineLevel="0" collapsed="false">
      <c r="A63" s="36" t="s">
        <v>55</v>
      </c>
      <c r="B63" s="79" t="s">
        <v>56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customFormat="false" ht="78.75" hidden="false" customHeight="false" outlineLevel="0" collapsed="false">
      <c r="A64" s="36"/>
      <c r="B64" s="37" t="s">
        <v>57</v>
      </c>
      <c r="C64" s="22" t="n">
        <v>6.91</v>
      </c>
      <c r="D64" s="22" t="n">
        <f aca="false">C64</f>
        <v>6.91</v>
      </c>
      <c r="E64" s="44" t="n">
        <f aca="false">19.977844/12</f>
        <v>1.66482033333333</v>
      </c>
      <c r="F64" s="22"/>
      <c r="G64" s="39" t="s">
        <v>23</v>
      </c>
      <c r="H64" s="39"/>
      <c r="I64" s="39" t="s">
        <v>23</v>
      </c>
      <c r="J64" s="40" t="n">
        <f aca="false">D64*E64</f>
        <v>11.5039085033333</v>
      </c>
      <c r="K64" s="41" t="n">
        <v>7.5</v>
      </c>
      <c r="L64" s="22" t="n">
        <f aca="false">K64</f>
        <v>7.5</v>
      </c>
      <c r="M64" s="45" t="n">
        <f aca="false">E64</f>
        <v>1.66482033333333</v>
      </c>
      <c r="N64" s="22"/>
      <c r="O64" s="39" t="s">
        <v>23</v>
      </c>
      <c r="P64" s="22" t="s">
        <v>23</v>
      </c>
      <c r="Q64" s="39" t="s">
        <v>23</v>
      </c>
      <c r="R64" s="40" t="n">
        <f aca="false">L64*M64</f>
        <v>12.4861525</v>
      </c>
      <c r="S64" s="43" t="n">
        <f aca="false">R64/J64</f>
        <v>1.08538350217077</v>
      </c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customFormat="false" ht="62.25" hidden="false" customHeight="true" outlineLevel="0" collapsed="false">
      <c r="A65" s="36"/>
      <c r="B65" s="37" t="s">
        <v>58</v>
      </c>
      <c r="C65" s="22" t="n">
        <v>6.88</v>
      </c>
      <c r="D65" s="22" t="n">
        <f aca="false">C65</f>
        <v>6.88</v>
      </c>
      <c r="E65" s="44" t="n">
        <f aca="false">1.046/12</f>
        <v>0.0871666666666667</v>
      </c>
      <c r="F65" s="22"/>
      <c r="G65" s="39" t="s">
        <v>23</v>
      </c>
      <c r="H65" s="39"/>
      <c r="I65" s="39" t="s">
        <v>23</v>
      </c>
      <c r="J65" s="40" t="n">
        <f aca="false">D65*E65</f>
        <v>0.599706666666667</v>
      </c>
      <c r="K65" s="41" t="n">
        <v>7.46</v>
      </c>
      <c r="L65" s="22" t="n">
        <f aca="false">K65</f>
        <v>7.46</v>
      </c>
      <c r="M65" s="45" t="n">
        <f aca="false">E65</f>
        <v>0.0871666666666667</v>
      </c>
      <c r="N65" s="22"/>
      <c r="O65" s="39" t="s">
        <v>23</v>
      </c>
      <c r="P65" s="22" t="s">
        <v>23</v>
      </c>
      <c r="Q65" s="39" t="s">
        <v>23</v>
      </c>
      <c r="R65" s="40" t="n">
        <f aca="false">L65*M65</f>
        <v>0.650263333333333</v>
      </c>
      <c r="S65" s="43" t="n">
        <f aca="false">R65/J65</f>
        <v>1.0843023255814</v>
      </c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customFormat="false" ht="57" hidden="false" customHeight="true" outlineLevel="0" collapsed="false">
      <c r="A66" s="36"/>
      <c r="B66" s="37" t="s">
        <v>59</v>
      </c>
      <c r="C66" s="22" t="n">
        <v>6.759</v>
      </c>
      <c r="D66" s="22" t="n">
        <f aca="false">C66</f>
        <v>6.759</v>
      </c>
      <c r="E66" s="44" t="n">
        <f aca="false">7336.11/12</f>
        <v>611.3425</v>
      </c>
      <c r="F66" s="22"/>
      <c r="G66" s="39" t="s">
        <v>23</v>
      </c>
      <c r="H66" s="39"/>
      <c r="I66" s="39" t="s">
        <v>23</v>
      </c>
      <c r="J66" s="40" t="n">
        <f aca="false">D66*E66</f>
        <v>4132.0639575</v>
      </c>
      <c r="K66" s="41" t="n">
        <v>7.328</v>
      </c>
      <c r="L66" s="22" t="n">
        <f aca="false">K66</f>
        <v>7.328</v>
      </c>
      <c r="M66" s="45" t="n">
        <f aca="false">E66</f>
        <v>611.3425</v>
      </c>
      <c r="N66" s="22"/>
      <c r="O66" s="39" t="s">
        <v>23</v>
      </c>
      <c r="P66" s="22" t="s">
        <v>23</v>
      </c>
      <c r="Q66" s="39" t="s">
        <v>23</v>
      </c>
      <c r="R66" s="40" t="n">
        <f aca="false">L66*M66</f>
        <v>4479.91784</v>
      </c>
      <c r="S66" s="43" t="n">
        <f aca="false">R66/J66</f>
        <v>1.0841840508951</v>
      </c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customFormat="false" ht="15" hidden="false" customHeight="true" outlineLevel="0" collapsed="false">
      <c r="A67" s="36"/>
      <c r="B67" s="79" t="s">
        <v>60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customFormat="false" ht="22.5" hidden="false" customHeight="false" outlineLevel="0" collapsed="false">
      <c r="A68" s="36"/>
      <c r="B68" s="37" t="s">
        <v>61</v>
      </c>
      <c r="C68" s="22" t="n">
        <v>6.91</v>
      </c>
      <c r="D68" s="22" t="n">
        <f aca="false">C68</f>
        <v>6.91</v>
      </c>
      <c r="E68" s="44" t="n">
        <f aca="false">17.628/12</f>
        <v>1.469</v>
      </c>
      <c r="F68" s="22" t="s">
        <v>23</v>
      </c>
      <c r="G68" s="22" t="n">
        <v>13</v>
      </c>
      <c r="H68" s="22" t="s">
        <v>23</v>
      </c>
      <c r="I68" s="22" t="n">
        <v>113</v>
      </c>
      <c r="J68" s="40" t="n">
        <f aca="false">D68*E68</f>
        <v>10.15079</v>
      </c>
      <c r="K68" s="41" t="n">
        <v>7.5</v>
      </c>
      <c r="L68" s="22" t="n">
        <f aca="false">K68</f>
        <v>7.5</v>
      </c>
      <c r="M68" s="45" t="n">
        <f aca="false">O68*Q68/1000</f>
        <v>1.469</v>
      </c>
      <c r="N68" s="22" t="s">
        <v>23</v>
      </c>
      <c r="O68" s="22" t="n">
        <f aca="false">G68</f>
        <v>13</v>
      </c>
      <c r="P68" s="22" t="s">
        <v>23</v>
      </c>
      <c r="Q68" s="22" t="n">
        <f aca="false">I68</f>
        <v>113</v>
      </c>
      <c r="R68" s="40" t="n">
        <f aca="false">L68*M68</f>
        <v>11.0175</v>
      </c>
      <c r="S68" s="43" t="n">
        <f aca="false">R68/J68</f>
        <v>1.08538350217077</v>
      </c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customFormat="false" ht="15.75" hidden="false" customHeight="false" outlineLevel="0" collapsed="false">
      <c r="A69" s="36"/>
      <c r="B69" s="37" t="s">
        <v>62</v>
      </c>
      <c r="C69" s="22"/>
      <c r="D69" s="22" t="n">
        <f aca="false">C69</f>
        <v>0</v>
      </c>
      <c r="E69" s="44" t="n">
        <f aca="false">G69*I69/1000</f>
        <v>0</v>
      </c>
      <c r="F69" s="22" t="s">
        <v>23</v>
      </c>
      <c r="G69" s="22" t="n">
        <v>16.52</v>
      </c>
      <c r="H69" s="22" t="s">
        <v>23</v>
      </c>
      <c r="I69" s="22"/>
      <c r="J69" s="40" t="n">
        <f aca="false">D69*E69</f>
        <v>0</v>
      </c>
      <c r="K69" s="41" t="n">
        <v>7.46</v>
      </c>
      <c r="L69" s="22" t="n">
        <f aca="false">K69</f>
        <v>7.46</v>
      </c>
      <c r="M69" s="45" t="n">
        <f aca="false">O69*Q69/1000</f>
        <v>0</v>
      </c>
      <c r="N69" s="22" t="s">
        <v>23</v>
      </c>
      <c r="O69" s="22" t="n">
        <f aca="false">G69</f>
        <v>16.52</v>
      </c>
      <c r="P69" s="22" t="s">
        <v>23</v>
      </c>
      <c r="Q69" s="22" t="n">
        <f aca="false">I69</f>
        <v>0</v>
      </c>
      <c r="R69" s="40" t="n">
        <f aca="false">L69*M69</f>
        <v>0</v>
      </c>
      <c r="S69" s="43" t="e">
        <f aca="false">R69/J69</f>
        <v>#DIV/0!</v>
      </c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customFormat="false" ht="15.75" hidden="false" customHeight="false" outlineLevel="0" collapsed="false">
      <c r="A70" s="36"/>
      <c r="B70" s="37" t="s">
        <v>63</v>
      </c>
      <c r="C70" s="22" t="n">
        <v>6.759</v>
      </c>
      <c r="D70" s="22" t="n">
        <f aca="false">C70</f>
        <v>6.759</v>
      </c>
      <c r="E70" s="44" t="n">
        <f aca="false">1266.253156/7</f>
        <v>180.893308</v>
      </c>
      <c r="F70" s="22" t="s">
        <v>23</v>
      </c>
      <c r="G70" s="22" t="n">
        <v>12.4</v>
      </c>
      <c r="H70" s="22" t="s">
        <v>23</v>
      </c>
      <c r="I70" s="22" t="n">
        <v>14588.17</v>
      </c>
      <c r="J70" s="40" t="n">
        <f aca="false">D70*E70</f>
        <v>1222.657868772</v>
      </c>
      <c r="K70" s="41" t="n">
        <v>7.328</v>
      </c>
      <c r="L70" s="22" t="n">
        <f aca="false">K70</f>
        <v>7.328</v>
      </c>
      <c r="M70" s="45" t="n">
        <f aca="false">O70*Q70/1000</f>
        <v>180.893308</v>
      </c>
      <c r="N70" s="22" t="s">
        <v>23</v>
      </c>
      <c r="O70" s="22" t="n">
        <f aca="false">G70</f>
        <v>12.4</v>
      </c>
      <c r="P70" s="22" t="s">
        <v>23</v>
      </c>
      <c r="Q70" s="22" t="n">
        <f aca="false">I70</f>
        <v>14588.17</v>
      </c>
      <c r="R70" s="40" t="n">
        <f aca="false">L70*M70</f>
        <v>1325.586161024</v>
      </c>
      <c r="S70" s="43" t="n">
        <f aca="false">R70/J70</f>
        <v>1.0841840508951</v>
      </c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customFormat="false" ht="47.25" hidden="false" customHeight="false" outlineLevel="0" collapsed="false">
      <c r="A71" s="60" t="s">
        <v>64</v>
      </c>
      <c r="B71" s="61"/>
      <c r="C71" s="62"/>
      <c r="D71" s="62"/>
      <c r="E71" s="71" t="n">
        <f aca="false">E64+E65+E66+E68+E69+E70</f>
        <v>795.456795</v>
      </c>
      <c r="F71" s="64"/>
      <c r="G71" s="62"/>
      <c r="H71" s="62"/>
      <c r="I71" s="62"/>
      <c r="J71" s="64" t="n">
        <f aca="false">J64+J65+J66+J68+J69+J70</f>
        <v>5376.976231442</v>
      </c>
      <c r="K71" s="66"/>
      <c r="L71" s="62"/>
      <c r="M71" s="71" t="n">
        <f aca="false">M64+M65+M66+M68+M69+M70</f>
        <v>795.456795</v>
      </c>
      <c r="N71" s="64"/>
      <c r="O71" s="62"/>
      <c r="P71" s="62"/>
      <c r="Q71" s="62"/>
      <c r="R71" s="64" t="n">
        <f aca="false">R64+R65+R66+R68+R69+R70</f>
        <v>5829.65791685733</v>
      </c>
      <c r="S71" s="68" t="n">
        <f aca="false">R71/J71</f>
        <v>1.08418889463715</v>
      </c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customFormat="false" ht="15.75" hidden="false" customHeight="true" outlineLevel="0" collapsed="false">
      <c r="A72" s="69" t="s">
        <v>65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customFormat="false" ht="15.75" hidden="false" customHeight="false" outlineLevel="0" collapsed="false">
      <c r="A73" s="80" t="s">
        <v>34</v>
      </c>
      <c r="B73" s="37" t="s">
        <v>24</v>
      </c>
      <c r="C73" s="22"/>
      <c r="D73" s="22" t="n">
        <f aca="false">C73</f>
        <v>0</v>
      </c>
      <c r="E73" s="44" t="n">
        <f aca="false">G73*I73*7/1000</f>
        <v>0</v>
      </c>
      <c r="F73" s="22"/>
      <c r="G73" s="22" t="n">
        <v>2.5</v>
      </c>
      <c r="H73" s="22"/>
      <c r="I73" s="22"/>
      <c r="J73" s="40" t="n">
        <f aca="false">D73*E73</f>
        <v>0</v>
      </c>
      <c r="K73" s="22"/>
      <c r="L73" s="22" t="n">
        <f aca="false">K73</f>
        <v>0</v>
      </c>
      <c r="M73" s="45" t="n">
        <f aca="false">N73*Q73*12/1000</f>
        <v>0</v>
      </c>
      <c r="N73" s="22" t="n">
        <f aca="false">ROUND(O73*P73,5)</f>
        <v>0</v>
      </c>
      <c r="O73" s="22" t="n">
        <f aca="false">G73</f>
        <v>2.5</v>
      </c>
      <c r="P73" s="22"/>
      <c r="Q73" s="22" t="n">
        <f aca="false">I73</f>
        <v>0</v>
      </c>
      <c r="R73" s="40" t="n">
        <f aca="false">L73*M73</f>
        <v>0</v>
      </c>
      <c r="S73" s="43" t="e">
        <f aca="false">R73/J73</f>
        <v>#DIV/0!</v>
      </c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customFormat="false" ht="15.75" hidden="false" customHeight="false" outlineLevel="0" collapsed="false">
      <c r="A74" s="80" t="s">
        <v>35</v>
      </c>
      <c r="B74" s="37" t="s">
        <v>24</v>
      </c>
      <c r="C74" s="22"/>
      <c r="D74" s="22" t="n">
        <f aca="false">C74</f>
        <v>0</v>
      </c>
      <c r="E74" s="44" t="n">
        <f aca="false">G74*I74*7/1000</f>
        <v>0</v>
      </c>
      <c r="F74" s="22"/>
      <c r="G74" s="22" t="n">
        <v>2.5</v>
      </c>
      <c r="H74" s="22"/>
      <c r="I74" s="22"/>
      <c r="J74" s="40" t="n">
        <f aca="false">D74*E74</f>
        <v>0</v>
      </c>
      <c r="K74" s="22"/>
      <c r="L74" s="22" t="n">
        <f aca="false">K74</f>
        <v>0</v>
      </c>
      <c r="M74" s="45" t="n">
        <f aca="false">N74*Q74*12/1000</f>
        <v>0</v>
      </c>
      <c r="N74" s="22" t="n">
        <f aca="false">ROUND(O74*P74,5)</f>
        <v>0</v>
      </c>
      <c r="O74" s="22" t="n">
        <f aca="false">G74</f>
        <v>2.5</v>
      </c>
      <c r="P74" s="22"/>
      <c r="Q74" s="22" t="n">
        <f aca="false">I74</f>
        <v>0</v>
      </c>
      <c r="R74" s="40" t="n">
        <f aca="false">L74*M74</f>
        <v>0</v>
      </c>
      <c r="S74" s="43" t="e">
        <f aca="false">R74/J74</f>
        <v>#DIV/0!</v>
      </c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customFormat="false" ht="31.5" hidden="false" customHeight="false" outlineLevel="0" collapsed="false">
      <c r="A75" s="60" t="s">
        <v>66</v>
      </c>
      <c r="B75" s="61"/>
      <c r="C75" s="62"/>
      <c r="D75" s="62"/>
      <c r="E75" s="71" t="n">
        <f aca="false">SUM(E73:E74)</f>
        <v>0</v>
      </c>
      <c r="F75" s="64"/>
      <c r="G75" s="62"/>
      <c r="H75" s="62"/>
      <c r="I75" s="62"/>
      <c r="J75" s="65" t="n">
        <f aca="false">SUM(J73:J74)</f>
        <v>0</v>
      </c>
      <c r="K75" s="66"/>
      <c r="L75" s="62"/>
      <c r="M75" s="72" t="n">
        <f aca="false">SUM(M73:M74)</f>
        <v>0</v>
      </c>
      <c r="N75" s="64"/>
      <c r="O75" s="62"/>
      <c r="P75" s="62"/>
      <c r="Q75" s="62"/>
      <c r="R75" s="65" t="n">
        <f aca="false">SUM(R73:R74)</f>
        <v>0</v>
      </c>
      <c r="S75" s="68" t="e">
        <f aca="false">R75/J75</f>
        <v>#DIV/0!</v>
      </c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customFormat="false" ht="15.75" hidden="false" customHeight="true" outlineLevel="0" collapsed="false">
      <c r="A76" s="69" t="s">
        <v>67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customFormat="false" ht="15.75" hidden="false" customHeight="false" outlineLevel="0" collapsed="false">
      <c r="A77" s="80" t="s">
        <v>68</v>
      </c>
      <c r="B77" s="37" t="s">
        <v>69</v>
      </c>
      <c r="C77" s="22" t="n">
        <v>5069</v>
      </c>
      <c r="D77" s="22" t="n">
        <f aca="false">C77</f>
        <v>5069</v>
      </c>
      <c r="E77" s="44" t="n">
        <f aca="false">0.011/7</f>
        <v>0.00157142857142857</v>
      </c>
      <c r="F77" s="22" t="s">
        <v>23</v>
      </c>
      <c r="G77" s="39" t="s">
        <v>23</v>
      </c>
      <c r="H77" s="39" t="s">
        <v>23</v>
      </c>
      <c r="I77" s="39" t="s">
        <v>23</v>
      </c>
      <c r="J77" s="40" t="n">
        <f aca="false">D77*E77</f>
        <v>7.96557142857143</v>
      </c>
      <c r="K77" s="22" t="n">
        <f aca="false">C77</f>
        <v>5069</v>
      </c>
      <c r="L77" s="22" t="n">
        <f aca="false">K77</f>
        <v>5069</v>
      </c>
      <c r="M77" s="45" t="n">
        <f aca="false">E77</f>
        <v>0.00157142857142857</v>
      </c>
      <c r="N77" s="22" t="s">
        <v>23</v>
      </c>
      <c r="O77" s="39" t="s">
        <v>23</v>
      </c>
      <c r="P77" s="39" t="s">
        <v>23</v>
      </c>
      <c r="Q77" s="39" t="s">
        <v>23</v>
      </c>
      <c r="R77" s="40" t="n">
        <f aca="false">L77*M77</f>
        <v>7.96557142857143</v>
      </c>
      <c r="S77" s="43" t="n">
        <f aca="false">R77/J77</f>
        <v>1</v>
      </c>
    </row>
    <row r="78" customFormat="false" ht="15.75" hidden="false" customHeight="false" outlineLevel="0" collapsed="false">
      <c r="A78" s="80" t="s">
        <v>70</v>
      </c>
      <c r="B78" s="37" t="s">
        <v>71</v>
      </c>
      <c r="C78" s="22" t="n">
        <v>6269</v>
      </c>
      <c r="D78" s="22" t="n">
        <f aca="false">C78</f>
        <v>6269</v>
      </c>
      <c r="E78" s="44" t="n">
        <f aca="false">0.0072/7</f>
        <v>0.00102857142857143</v>
      </c>
      <c r="F78" s="22" t="s">
        <v>23</v>
      </c>
      <c r="G78" s="39" t="s">
        <v>23</v>
      </c>
      <c r="H78" s="39" t="s">
        <v>23</v>
      </c>
      <c r="I78" s="39" t="s">
        <v>23</v>
      </c>
      <c r="J78" s="40" t="n">
        <f aca="false">D78*E78</f>
        <v>6.44811428571429</v>
      </c>
      <c r="K78" s="22" t="n">
        <f aca="false">C78</f>
        <v>6269</v>
      </c>
      <c r="L78" s="22" t="n">
        <f aca="false">K78</f>
        <v>6269</v>
      </c>
      <c r="M78" s="45" t="n">
        <f aca="false">E78</f>
        <v>0.00102857142857143</v>
      </c>
      <c r="N78" s="22" t="s">
        <v>23</v>
      </c>
      <c r="O78" s="39" t="s">
        <v>23</v>
      </c>
      <c r="P78" s="39" t="s">
        <v>23</v>
      </c>
      <c r="Q78" s="39" t="s">
        <v>23</v>
      </c>
      <c r="R78" s="40" t="n">
        <f aca="false">L78*M78</f>
        <v>6.44811428571429</v>
      </c>
      <c r="S78" s="43"/>
    </row>
    <row r="79" customFormat="false" ht="31.5" hidden="false" customHeight="false" outlineLevel="0" collapsed="false">
      <c r="A79" s="60" t="s">
        <v>66</v>
      </c>
      <c r="B79" s="61"/>
      <c r="C79" s="62"/>
      <c r="D79" s="62"/>
      <c r="E79" s="71" t="n">
        <f aca="false">SUM(E77:E78)</f>
        <v>0.0026</v>
      </c>
      <c r="F79" s="64"/>
      <c r="G79" s="62"/>
      <c r="H79" s="62"/>
      <c r="I79" s="62"/>
      <c r="J79" s="65" t="n">
        <f aca="false">SUM(J77:J78)</f>
        <v>14.4136857142857</v>
      </c>
      <c r="K79" s="66"/>
      <c r="L79" s="62"/>
      <c r="M79" s="72" t="n">
        <f aca="false">SUM(M77:M78)</f>
        <v>0.0026</v>
      </c>
      <c r="N79" s="64"/>
      <c r="O79" s="62"/>
      <c r="P79" s="62"/>
      <c r="Q79" s="62"/>
      <c r="R79" s="65" t="n">
        <f aca="false">SUM(R77:R78)</f>
        <v>14.4136857142857</v>
      </c>
      <c r="S79" s="68" t="n">
        <f aca="false">R79/J79</f>
        <v>1</v>
      </c>
    </row>
    <row r="80" customFormat="false" ht="15.75" hidden="false" customHeight="true" outlineLevel="0" collapsed="false">
      <c r="A80" s="69" t="s">
        <v>72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customFormat="false" ht="15.75" hidden="false" customHeight="true" outlineLevel="0" collapsed="false">
      <c r="A81" s="36" t="s">
        <v>73</v>
      </c>
      <c r="B81" s="37" t="s">
        <v>74</v>
      </c>
      <c r="C81" s="22"/>
      <c r="D81" s="22"/>
      <c r="E81" s="44" t="n">
        <f aca="false">F81*I81*12/1000</f>
        <v>0</v>
      </c>
      <c r="F81" s="22" t="n">
        <f aca="false">ROUND(G81*H81,6)</f>
        <v>0</v>
      </c>
      <c r="G81" s="22"/>
      <c r="H81" s="22"/>
      <c r="I81" s="22"/>
      <c r="J81" s="40" t="n">
        <f aca="false">D81*E81</f>
        <v>0</v>
      </c>
      <c r="K81" s="41"/>
      <c r="L81" s="22"/>
      <c r="M81" s="45" t="n">
        <f aca="false">N81*P81*Q81*12/1000</f>
        <v>0</v>
      </c>
      <c r="N81" s="22" t="n">
        <f aca="false">ROUND(O81*P81,6)</f>
        <v>0</v>
      </c>
      <c r="O81" s="22" t="n">
        <f aca="false">G81</f>
        <v>0</v>
      </c>
      <c r="P81" s="22"/>
      <c r="Q81" s="22" t="n">
        <f aca="false">I81</f>
        <v>0</v>
      </c>
      <c r="R81" s="40" t="n">
        <f aca="false">L81*M81</f>
        <v>0</v>
      </c>
      <c r="S81" s="43" t="e">
        <f aca="false">R81/J81</f>
        <v>#DIV/0!</v>
      </c>
    </row>
    <row r="82" customFormat="false" ht="15.75" hidden="false" customHeight="false" outlineLevel="0" collapsed="false">
      <c r="A82" s="36"/>
      <c r="B82" s="37" t="s">
        <v>75</v>
      </c>
      <c r="C82" s="22" t="n">
        <v>683.15</v>
      </c>
      <c r="D82" s="22" t="n">
        <v>596.67</v>
      </c>
      <c r="E82" s="44" t="n">
        <f aca="false">F82*I82/1000</f>
        <v>1.104685</v>
      </c>
      <c r="F82" s="22" t="n">
        <f aca="false">ROUND(G82*H82,6)</f>
        <v>0.155</v>
      </c>
      <c r="G82" s="22" t="n">
        <v>0.155</v>
      </c>
      <c r="H82" s="22" t="n">
        <v>1</v>
      </c>
      <c r="I82" s="22" t="n">
        <v>7127</v>
      </c>
      <c r="J82" s="40" t="n">
        <f aca="false">D82*E82</f>
        <v>659.13239895</v>
      </c>
      <c r="K82" s="41" t="n">
        <v>774.74</v>
      </c>
      <c r="L82" s="22" t="n">
        <v>650.37</v>
      </c>
      <c r="M82" s="45" t="n">
        <f aca="false">N82*P82*Q82/1000</f>
        <v>1.104685</v>
      </c>
      <c r="N82" s="22" t="n">
        <f aca="false">ROUND(O82*P82,6)</f>
        <v>0.155</v>
      </c>
      <c r="O82" s="22" t="n">
        <f aca="false">G82</f>
        <v>0.155</v>
      </c>
      <c r="P82" s="22" t="n">
        <v>1</v>
      </c>
      <c r="Q82" s="22" t="n">
        <f aca="false">I82</f>
        <v>7127</v>
      </c>
      <c r="R82" s="40" t="n">
        <f aca="false">L82*M82</f>
        <v>718.45398345</v>
      </c>
      <c r="S82" s="43" t="n">
        <f aca="false">R82/J82</f>
        <v>1.08999949720951</v>
      </c>
    </row>
    <row r="83" customFormat="false" ht="31.5" hidden="false" customHeight="false" outlineLevel="0" collapsed="false">
      <c r="A83" s="60" t="s">
        <v>76</v>
      </c>
      <c r="B83" s="61"/>
      <c r="C83" s="62"/>
      <c r="D83" s="62"/>
      <c r="E83" s="71" t="n">
        <f aca="false">SUM(E81:E82)</f>
        <v>1.104685</v>
      </c>
      <c r="F83" s="64"/>
      <c r="G83" s="62"/>
      <c r="H83" s="62"/>
      <c r="I83" s="62" t="n">
        <f aca="false">I81+I82</f>
        <v>7127</v>
      </c>
      <c r="J83" s="65" t="n">
        <f aca="false">SUM(J81:J82)</f>
        <v>659.13239895</v>
      </c>
      <c r="K83" s="66"/>
      <c r="L83" s="62"/>
      <c r="M83" s="72" t="n">
        <f aca="false">SUM(M81:M82)</f>
        <v>1.104685</v>
      </c>
      <c r="N83" s="64"/>
      <c r="O83" s="62"/>
      <c r="P83" s="62"/>
      <c r="Q83" s="62"/>
      <c r="R83" s="65" t="n">
        <f aca="false">SUM(R81:R82)</f>
        <v>718.45398345</v>
      </c>
      <c r="S83" s="68" t="n">
        <f aca="false">R83/J83</f>
        <v>1.08999949720951</v>
      </c>
    </row>
    <row r="84" customFormat="false" ht="32.25" hidden="false" customHeight="false" outlineLevel="0" collapsed="false">
      <c r="A84" s="81" t="s">
        <v>77</v>
      </c>
      <c r="B84" s="82"/>
      <c r="C84" s="83"/>
      <c r="D84" s="83"/>
      <c r="E84" s="84"/>
      <c r="F84" s="83"/>
      <c r="G84" s="83"/>
      <c r="H84" s="83"/>
      <c r="I84" s="83"/>
      <c r="J84" s="85" t="n">
        <f aca="false">J27+J37++J45+J53+J61+J71+J75+J79+J83</f>
        <v>7867.50293357295</v>
      </c>
      <c r="K84" s="86"/>
      <c r="L84" s="83"/>
      <c r="M84" s="87"/>
      <c r="N84" s="83"/>
      <c r="O84" s="83"/>
      <c r="P84" s="83"/>
      <c r="Q84" s="83"/>
      <c r="R84" s="85" t="n">
        <f aca="false">R27+R37++R45+R53+R61+R71+R75+R79+R83</f>
        <v>8539.15776012412</v>
      </c>
      <c r="S84" s="88" t="n">
        <f aca="false">R84/J84</f>
        <v>1.08537077548265</v>
      </c>
    </row>
    <row r="85" customFormat="false" ht="15.75" hidden="false" customHeight="false" outlineLevel="0" collapsed="false">
      <c r="A85" s="89"/>
      <c r="B85" s="90"/>
      <c r="C85" s="91"/>
      <c r="D85" s="91"/>
      <c r="E85" s="92"/>
      <c r="F85" s="91"/>
      <c r="G85" s="91"/>
      <c r="H85" s="91"/>
      <c r="I85" s="91"/>
      <c r="J85" s="93"/>
      <c r="K85" s="91"/>
      <c r="L85" s="91"/>
      <c r="M85" s="94"/>
      <c r="N85" s="91"/>
      <c r="O85" s="91"/>
      <c r="P85" s="91"/>
      <c r="Q85" s="91"/>
      <c r="R85" s="93"/>
      <c r="S85" s="95"/>
    </row>
    <row r="88" customFormat="false" ht="15" hidden="false" customHeight="false" outlineLevel="0" collapsed="false">
      <c r="A88" s="1" t="s">
        <v>78</v>
      </c>
      <c r="B88" s="1"/>
      <c r="C88" s="5"/>
      <c r="D88" s="5"/>
      <c r="E88" s="1"/>
      <c r="J88" s="1"/>
      <c r="K88" s="5"/>
    </row>
    <row r="89" customFormat="false" ht="15" hidden="false" customHeight="false" outlineLevel="0" collapsed="false">
      <c r="B89" s="1"/>
      <c r="C89" s="5"/>
      <c r="D89" s="5"/>
      <c r="E89" s="1"/>
      <c r="H89" s="1" t="s">
        <v>79</v>
      </c>
      <c r="J89" s="1"/>
      <c r="K89" s="5"/>
    </row>
    <row r="90" customFormat="false" ht="15" hidden="false" customHeight="false" outlineLevel="0" collapsed="false"/>
  </sheetData>
  <autoFilter ref="A8:AC81"/>
  <mergeCells count="43">
    <mergeCell ref="A1:S1"/>
    <mergeCell ref="A2:S2"/>
    <mergeCell ref="A4:A7"/>
    <mergeCell ref="B4:B7"/>
    <mergeCell ref="C4:J4"/>
    <mergeCell ref="K4:R4"/>
    <mergeCell ref="S4:S7"/>
    <mergeCell ref="C5:C7"/>
    <mergeCell ref="D5:D7"/>
    <mergeCell ref="E5:I5"/>
    <mergeCell ref="J5:J7"/>
    <mergeCell ref="K5:K7"/>
    <mergeCell ref="L5:L7"/>
    <mergeCell ref="M5:Q5"/>
    <mergeCell ref="R5:R7"/>
    <mergeCell ref="E6:E7"/>
    <mergeCell ref="F6:I6"/>
    <mergeCell ref="M6:M7"/>
    <mergeCell ref="O6:Q6"/>
    <mergeCell ref="A9:S9"/>
    <mergeCell ref="A10:A12"/>
    <mergeCell ref="A14:A17"/>
    <mergeCell ref="A19:A21"/>
    <mergeCell ref="A23:A25"/>
    <mergeCell ref="A28:S28"/>
    <mergeCell ref="A29:A31"/>
    <mergeCell ref="A33:A35"/>
    <mergeCell ref="A38:S38"/>
    <mergeCell ref="A39:A40"/>
    <mergeCell ref="A41:A42"/>
    <mergeCell ref="A46:S46"/>
    <mergeCell ref="A47:A48"/>
    <mergeCell ref="A50:A51"/>
    <mergeCell ref="A54:S54"/>
    <mergeCell ref="A55:A60"/>
    <mergeCell ref="A62:S62"/>
    <mergeCell ref="A63:A70"/>
    <mergeCell ref="B63:S63"/>
    <mergeCell ref="B67:S67"/>
    <mergeCell ref="A72:S72"/>
    <mergeCell ref="A76:S76"/>
    <mergeCell ref="A80:S80"/>
    <mergeCell ref="A81:A82"/>
  </mergeCells>
  <printOptions headings="false" gridLines="false" gridLinesSet="true" horizontalCentered="false" verticalCentered="false"/>
  <pageMargins left="0.511805555555555" right="0.315277777777778" top="0.551388888888889" bottom="0.35416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LibreOffice/6.0.4.2$Windows_x86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2019-09-09T08:13:25Z</dcterms:created>
  <dc:creator>Gniteeva</dc:creator>
  <dc:description/>
  <dc:language>ru-RU</dc:language>
  <cp:lastModifiedBy/>
  <cp:lastPrinted>2022-12-27T08:00:26Z</cp:lastPrinted>
  <dcterms:modified xsi:type="dcterms:W3CDTF">2022-12-27T08:03:11Z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